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9"/>
  <workbookPr defaultThemeVersion="166925"/>
  <mc:AlternateContent xmlns:mc="http://schemas.openxmlformats.org/markup-compatibility/2006">
    <mc:Choice Requires="x15">
      <x15ac:absPath xmlns:x15ac="http://schemas.microsoft.com/office/spreadsheetml/2010/11/ac" url="\\file\Compliance\RCUH Revolving Account\Conversion from RCUH to UH by 7-1-2023\Policies Procedures Rules Regulations\"/>
    </mc:Choice>
  </mc:AlternateContent>
  <xr:revisionPtr revIDLastSave="0" documentId="13_ncr:1_{13B011A7-4EEF-4305-ADE2-CD538136D53D}" xr6:coauthVersionLast="36" xr6:coauthVersionMax="36" xr10:uidLastSave="{00000000-0000-0000-0000-000000000000}"/>
  <bookViews>
    <workbookView xWindow="0" yWindow="0" windowWidth="21600" windowHeight="8925" activeTab="2" xr2:uid="{38A46DE6-E1A0-42C8-88CA-313DA5C06921}"/>
  </bookViews>
  <sheets>
    <sheet name="Service Line 1" sheetId="2" r:id="rId1"/>
    <sheet name="Service Line 2" sheetId="3" r:id="rId2"/>
    <sheet name="Service Line 3" sheetId="4" r:id="rId3"/>
  </sheets>
  <externalReferences>
    <externalReference r:id="rId4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3" i="4" l="1"/>
  <c r="E28" i="4"/>
  <c r="E25" i="4"/>
  <c r="F20" i="4"/>
  <c r="F30" i="4" s="1"/>
  <c r="E20" i="4"/>
  <c r="E33" i="4" s="1"/>
  <c r="F14" i="4"/>
  <c r="E14" i="4"/>
  <c r="F13" i="4"/>
  <c r="F15" i="4" s="1"/>
  <c r="E13" i="4"/>
  <c r="E15" i="4" s="1"/>
  <c r="E28" i="3"/>
  <c r="E25" i="3"/>
  <c r="F20" i="3"/>
  <c r="F30" i="3" s="1"/>
  <c r="E20" i="3"/>
  <c r="E33" i="3" s="1"/>
  <c r="F15" i="3"/>
  <c r="F14" i="3"/>
  <c r="E14" i="3"/>
  <c r="F13" i="3"/>
  <c r="E13" i="3"/>
  <c r="E15" i="3" s="1"/>
  <c r="E35" i="4" l="1"/>
  <c r="E41" i="4" s="1"/>
  <c r="E43" i="4" s="1"/>
  <c r="F37" i="4" s="1"/>
  <c r="F35" i="4"/>
  <c r="E30" i="4"/>
  <c r="F33" i="3"/>
  <c r="F35" i="3" s="1"/>
  <c r="E30" i="3"/>
  <c r="E35" i="3" s="1"/>
  <c r="E41" i="3" s="1"/>
  <c r="E43" i="3" s="1"/>
  <c r="F37" i="3" s="1"/>
  <c r="F20" i="2"/>
  <c r="F33" i="2" s="1"/>
  <c r="F13" i="2"/>
  <c r="F14" i="2"/>
  <c r="E14" i="2"/>
  <c r="E15" i="2" s="1"/>
  <c r="E13" i="2"/>
  <c r="E28" i="2"/>
  <c r="E25" i="2"/>
  <c r="E20" i="2"/>
  <c r="F41" i="4" l="1"/>
  <c r="F43" i="4" s="1"/>
  <c r="F41" i="3"/>
  <c r="F43" i="3" s="1"/>
  <c r="E33" i="2"/>
  <c r="F15" i="2"/>
  <c r="E30" i="2"/>
  <c r="F30" i="2"/>
  <c r="F35" i="2" s="1"/>
  <c r="E35" i="2" l="1"/>
  <c r="E41" i="2" s="1"/>
  <c r="E43" i="2" s="1"/>
  <c r="F37" i="2" s="1"/>
  <c r="F41" i="2" l="1"/>
  <c r="F43" i="2" s="1"/>
</calcChain>
</file>

<file path=xl/sharedStrings.xml><?xml version="1.0" encoding="utf-8"?>
<sst xmlns="http://schemas.openxmlformats.org/spreadsheetml/2006/main" count="165" uniqueCount="56">
  <si>
    <t>University of Hawaii</t>
  </si>
  <si>
    <t>FY24</t>
  </si>
  <si>
    <t>Line 1</t>
  </si>
  <si>
    <t>TOTAL DIRECT COSTS</t>
  </si>
  <si>
    <t>TOTAL SUPPLIES &amp; OPERATING EXPENSES (Sum lines 20 through 48)</t>
  </si>
  <si>
    <t>INDIRECT COSTS</t>
  </si>
  <si>
    <t>RCUH Management Fee (2.9% MTDC)</t>
  </si>
  <si>
    <t>TOTAL COSTS</t>
  </si>
  <si>
    <t>PRIOR YEAR DEFICIT (SURPLUS) per G/L FUND BALANCE</t>
  </si>
  <si>
    <t xml:space="preserve">   TOTAL COSTS FOR FULL COST RATE</t>
  </si>
  <si>
    <t>INCOME</t>
  </si>
  <si>
    <t>COSTS</t>
  </si>
  <si>
    <t>Service Line 3</t>
  </si>
  <si>
    <t>Service Line 2</t>
  </si>
  <si>
    <t>Service Line 1</t>
  </si>
  <si>
    <t>UH Affiliated - 2000 units</t>
  </si>
  <si>
    <t>Non-UH Affiliated - 300 units</t>
  </si>
  <si>
    <t>TOTAL INCOME</t>
  </si>
  <si>
    <t>Assumptions:</t>
  </si>
  <si>
    <t>No change in rate</t>
  </si>
  <si>
    <t>Salary &amp; Benefits increase by 5%</t>
  </si>
  <si>
    <t>Unit Sales increase by 10% annually</t>
  </si>
  <si>
    <t>All other costs remain flat</t>
  </si>
  <si>
    <t>SURPLUS / (DEFICIT)</t>
  </si>
  <si>
    <t>FY23</t>
  </si>
  <si>
    <t>ACTUAL</t>
  </si>
  <si>
    <t>PROJECTED</t>
  </si>
  <si>
    <t>SUBSIDY</t>
  </si>
  <si>
    <t>A000</t>
  </si>
  <si>
    <t>B020</t>
  </si>
  <si>
    <t>Personnel Expense</t>
  </si>
  <si>
    <t>B040</t>
  </si>
  <si>
    <t>Other Current Expense</t>
  </si>
  <si>
    <t>B100</t>
  </si>
  <si>
    <t>Regular Employee Payroll</t>
  </si>
  <si>
    <t>B200</t>
  </si>
  <si>
    <t>Non-Regular Employee Payroll</t>
  </si>
  <si>
    <t>B300</t>
  </si>
  <si>
    <t>Lecturer Payroll</t>
  </si>
  <si>
    <t xml:space="preserve">B400 </t>
  </si>
  <si>
    <t>Student Help Payroll</t>
  </si>
  <si>
    <t>B500</t>
  </si>
  <si>
    <t>Other Personal Services</t>
  </si>
  <si>
    <t>B600</t>
  </si>
  <si>
    <t>B610</t>
  </si>
  <si>
    <t>Utilities &amp; Communication</t>
  </si>
  <si>
    <t>B620</t>
  </si>
  <si>
    <t>Scholarships, Fellowships, Tuition, Allowances</t>
  </si>
  <si>
    <t>B700</t>
  </si>
  <si>
    <t>Equipment</t>
  </si>
  <si>
    <t>B800</t>
  </si>
  <si>
    <t>Motor Vehicle</t>
  </si>
  <si>
    <t>CY Actual and 1 Year Projection</t>
  </si>
  <si>
    <t>SRRC Project Name:  Generic Core Facility</t>
  </si>
  <si>
    <t>SRRC Project Name:  Diagnostic Lab</t>
  </si>
  <si>
    <t>SRRC Project Name:  Soil Testing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</si>
</sst>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0"/>
      <name val="MS Sans Serif"/>
    </font>
    <font>
      <sz val="10"/>
      <name val="Arial"/>
      <family val="2"/>
    </font>
    <font>
      <sz val="14"/>
      <name val="Tahoma"/>
      <family val="2"/>
    </font>
    <font>
      <sz val="14"/>
      <color theme="0"/>
      <name val="Tahoma"/>
      <family val="2"/>
    </font>
    <font>
      <b/>
      <sz val="14"/>
      <name val="Tahoma"/>
      <family val="2"/>
    </font>
    <font>
      <b/>
      <sz val="14"/>
      <color theme="4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43" fontId="2" fillId="0" borderId="0" applyFont="0" applyFill="0" applyBorder="0" applyAlignment="0" applyProtection="0"/>
  </cellStyleXfs>
  <cellXfs count="31">
    <xf numFmtId="0" fontId="0" fillId="0" borderId="0" xfId="0"/>
    <xf numFmtId="0" fontId="3" fillId="0" borderId="0" xfId="2" applyFont="1" applyProtection="1">
      <protection locked="0"/>
    </xf>
    <xf numFmtId="0" fontId="4" fillId="2" borderId="0" xfId="2" applyFont="1" applyFill="1" applyAlignment="1" applyProtection="1">
      <alignment horizontal="center"/>
      <protection locked="0"/>
    </xf>
    <xf numFmtId="0" fontId="3" fillId="0" borderId="0" xfId="2" applyFont="1"/>
    <xf numFmtId="0" fontId="4" fillId="2" borderId="1" xfId="2" applyFont="1" applyFill="1" applyBorder="1" applyAlignment="1" applyProtection="1">
      <alignment horizontal="center"/>
      <protection locked="0"/>
    </xf>
    <xf numFmtId="0" fontId="5" fillId="0" borderId="0" xfId="2" applyFont="1" applyProtection="1">
      <protection locked="0"/>
    </xf>
    <xf numFmtId="0" fontId="3" fillId="0" borderId="0" xfId="2" applyFont="1" applyAlignment="1" applyProtection="1">
      <alignment horizontal="center"/>
      <protection locked="0"/>
    </xf>
    <xf numFmtId="0" fontId="5" fillId="0" borderId="0" xfId="2" applyFont="1" applyAlignment="1" applyProtection="1">
      <alignment vertical="center"/>
      <protection locked="0"/>
    </xf>
    <xf numFmtId="37" fontId="3" fillId="0" borderId="0" xfId="3" applyNumberFormat="1" applyFont="1" applyFill="1" applyBorder="1" applyProtection="1"/>
    <xf numFmtId="37" fontId="3" fillId="0" borderId="0" xfId="3" applyNumberFormat="1" applyFont="1" applyFill="1" applyBorder="1" applyProtection="1">
      <protection locked="0"/>
    </xf>
    <xf numFmtId="0" fontId="3" fillId="0" borderId="0" xfId="2" applyFont="1" applyAlignment="1" applyProtection="1">
      <alignment horizontal="right" vertical="center"/>
      <protection locked="0"/>
    </xf>
    <xf numFmtId="41" fontId="3" fillId="0" borderId="2" xfId="3" applyNumberFormat="1" applyFont="1" applyFill="1" applyBorder="1" applyAlignment="1" applyProtection="1">
      <alignment vertical="center"/>
    </xf>
    <xf numFmtId="0" fontId="3" fillId="0" borderId="0" xfId="2" applyFont="1" applyAlignment="1" applyProtection="1">
      <alignment vertical="center"/>
      <protection locked="0"/>
    </xf>
    <xf numFmtId="41" fontId="3" fillId="0" borderId="0" xfId="3" applyNumberFormat="1" applyFont="1" applyFill="1" applyBorder="1" applyAlignment="1" applyProtection="1">
      <alignment vertical="center"/>
    </xf>
    <xf numFmtId="41" fontId="3" fillId="0" borderId="0" xfId="3" applyNumberFormat="1" applyFont="1" applyFill="1" applyBorder="1" applyAlignment="1" applyProtection="1">
      <alignment vertical="center"/>
      <protection locked="0"/>
    </xf>
    <xf numFmtId="0" fontId="5" fillId="0" borderId="0" xfId="2" applyFont="1"/>
    <xf numFmtId="0" fontId="3" fillId="0" borderId="3" xfId="2" applyFont="1" applyBorder="1" applyProtection="1">
      <protection locked="0"/>
    </xf>
    <xf numFmtId="0" fontId="5" fillId="0" borderId="0" xfId="1" applyFont="1" applyAlignment="1">
      <alignment horizontal="center"/>
    </xf>
    <xf numFmtId="41" fontId="4" fillId="2" borderId="0" xfId="3" applyNumberFormat="1" applyFont="1" applyFill="1" applyBorder="1" applyAlignment="1" applyProtection="1">
      <alignment horizontal="center" vertical="center"/>
      <protection locked="0"/>
    </xf>
    <xf numFmtId="41" fontId="3" fillId="0" borderId="0" xfId="2" applyNumberFormat="1" applyFont="1"/>
    <xf numFmtId="0" fontId="3" fillId="0" borderId="0" xfId="2" applyFont="1" applyAlignment="1">
      <alignment vertical="center"/>
    </xf>
    <xf numFmtId="1" fontId="3" fillId="0" borderId="0" xfId="2" applyNumberFormat="1" applyFont="1" applyProtection="1">
      <protection locked="0"/>
    </xf>
    <xf numFmtId="1" fontId="3" fillId="0" borderId="3" xfId="2" applyNumberFormat="1" applyFont="1" applyBorder="1" applyProtection="1">
      <protection locked="0"/>
    </xf>
    <xf numFmtId="164" fontId="3" fillId="0" borderId="0" xfId="2" applyNumberFormat="1" applyFont="1"/>
    <xf numFmtId="0" fontId="5" fillId="0" borderId="0" xfId="2" applyFont="1" applyAlignment="1" applyProtection="1">
      <alignment horizontal="center"/>
      <protection locked="0"/>
    </xf>
    <xf numFmtId="0" fontId="5" fillId="0" borderId="0" xfId="2" applyFont="1" applyAlignment="1" applyProtection="1">
      <alignment horizontal="center" vertical="center"/>
      <protection locked="0"/>
    </xf>
    <xf numFmtId="0" fontId="3" fillId="0" borderId="0" xfId="2" applyFont="1" applyAlignment="1">
      <alignment horizontal="center"/>
    </xf>
    <xf numFmtId="0" fontId="6" fillId="0" borderId="0" xfId="1" applyFont="1" applyAlignment="1">
      <alignment horizontal="center"/>
    </xf>
    <xf numFmtId="0" fontId="6" fillId="0" borderId="0" xfId="2" applyFont="1" applyAlignment="1" applyProtection="1">
      <alignment horizontal="center"/>
      <protection locked="0"/>
    </xf>
    <xf numFmtId="0" fontId="6" fillId="0" borderId="0" xfId="2" applyFont="1" applyAlignment="1">
      <alignment horizontal="center"/>
    </xf>
    <xf numFmtId="0" fontId="6" fillId="0" borderId="0" xfId="2" applyFont="1" applyAlignment="1" applyProtection="1">
      <alignment horizontal="center" vertical="center"/>
      <protection locked="0"/>
    </xf>
  </cellXfs>
  <cellStyles count="4">
    <cellStyle name="Comma 2" xfId="3" xr:uid="{FBA77104-1F28-494C-8E43-6AD58FDFBCA6}"/>
    <cellStyle name="Normal" xfId="0" builtinId="0"/>
    <cellStyle name="Normal 2" xfId="2" xr:uid="{7BB29951-C781-4E37-B361-77310FAC673D}"/>
    <cellStyle name="Normal 3" xfId="1" xr:uid="{3D0E08C7-68CF-4976-A60D-9C02749223C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ate%20Setting%20Template%20-%20dk%20upda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te Determination"/>
      <sheetName val="SalariesBenefits"/>
      <sheetName val="MaterialsSupplies"/>
      <sheetName val="Equipment"/>
    </sheetNames>
    <sheetDataSet>
      <sheetData sheetId="0" refreshError="1"/>
      <sheetData sheetId="1" refreshError="1">
        <row r="69">
          <cell r="F69">
            <v>18425</v>
          </cell>
        </row>
      </sheetData>
      <sheetData sheetId="2" refreshError="1">
        <row r="23">
          <cell r="C23">
            <v>7262.0000000000009</v>
          </cell>
        </row>
      </sheetData>
      <sheetData sheetId="3" refreshError="1">
        <row r="19">
          <cell r="H19">
            <v>1302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FB22C3-9CEA-47D8-8883-A4465B1CDBF7}">
  <dimension ref="A1:I52"/>
  <sheetViews>
    <sheetView zoomScale="80" zoomScaleNormal="80" workbookViewId="0">
      <selection activeCell="C3" sqref="C3:F3"/>
    </sheetView>
  </sheetViews>
  <sheetFormatPr defaultColWidth="8.7109375" defaultRowHeight="18" x14ac:dyDescent="0.25"/>
  <cols>
    <col min="1" max="1" width="2.28515625" style="3" customWidth="1"/>
    <col min="2" max="2" width="12" style="3" customWidth="1"/>
    <col min="3" max="3" width="72.5703125" style="3" bestFit="1" customWidth="1"/>
    <col min="4" max="4" width="5.7109375" style="3" hidden="1" customWidth="1"/>
    <col min="5" max="6" width="16.85546875" style="3" customWidth="1"/>
    <col min="7" max="7" width="10.140625" style="3" bestFit="1" customWidth="1"/>
    <col min="8" max="16384" width="8.7109375" style="3"/>
  </cols>
  <sheetData>
    <row r="1" spans="1:9" x14ac:dyDescent="0.25">
      <c r="C1" s="26"/>
      <c r="D1" s="26"/>
      <c r="E1" s="26"/>
      <c r="F1" s="26"/>
    </row>
    <row r="2" spans="1:9" ht="19.149999999999999" customHeight="1" x14ac:dyDescent="0.25">
      <c r="C2" s="27" t="s">
        <v>0</v>
      </c>
      <c r="D2" s="27"/>
      <c r="E2" s="27"/>
      <c r="F2" s="27"/>
      <c r="G2" s="17"/>
      <c r="H2" s="17"/>
      <c r="I2" s="17"/>
    </row>
    <row r="3" spans="1:9" ht="19.149999999999999" customHeight="1" x14ac:dyDescent="0.25">
      <c r="C3" s="28" t="s">
        <v>53</v>
      </c>
      <c r="D3" s="28"/>
      <c r="E3" s="28"/>
      <c r="F3" s="28"/>
    </row>
    <row r="4" spans="1:9" ht="19.149999999999999" customHeight="1" x14ac:dyDescent="0.25">
      <c r="C4" s="29" t="s">
        <v>52</v>
      </c>
      <c r="D4" s="29"/>
      <c r="E4" s="29"/>
      <c r="F4" s="29"/>
    </row>
    <row r="5" spans="1:9" x14ac:dyDescent="0.25">
      <c r="C5" s="30" t="s">
        <v>14</v>
      </c>
      <c r="D5" s="30"/>
      <c r="E5" s="30"/>
      <c r="F5" s="30"/>
    </row>
    <row r="7" spans="1:9" x14ac:dyDescent="0.25">
      <c r="C7" s="1"/>
      <c r="D7" s="1"/>
      <c r="E7" s="2" t="s">
        <v>25</v>
      </c>
      <c r="F7" s="18" t="s">
        <v>26</v>
      </c>
    </row>
    <row r="8" spans="1:9" ht="18" customHeight="1" x14ac:dyDescent="0.25">
      <c r="C8" s="1"/>
      <c r="D8" s="1"/>
      <c r="E8" s="2" t="s">
        <v>24</v>
      </c>
      <c r="F8" s="2" t="s">
        <v>1</v>
      </c>
    </row>
    <row r="9" spans="1:9" ht="18.75" thickBot="1" x14ac:dyDescent="0.3">
      <c r="D9" s="1"/>
      <c r="E9" s="4" t="s">
        <v>2</v>
      </c>
      <c r="F9" s="4" t="s">
        <v>2</v>
      </c>
    </row>
    <row r="10" spans="1:9" x14ac:dyDescent="0.25">
      <c r="C10" s="5"/>
      <c r="D10" s="1"/>
      <c r="E10" s="6"/>
      <c r="F10" s="6"/>
    </row>
    <row r="11" spans="1:9" x14ac:dyDescent="0.25">
      <c r="C11" s="1"/>
      <c r="D11" s="1"/>
      <c r="E11" s="6"/>
      <c r="F11" s="6"/>
    </row>
    <row r="12" spans="1:9" x14ac:dyDescent="0.25">
      <c r="A12" s="7" t="s">
        <v>10</v>
      </c>
      <c r="B12" s="7"/>
      <c r="D12" s="1"/>
      <c r="E12" s="6"/>
      <c r="F12" s="6"/>
    </row>
    <row r="13" spans="1:9" x14ac:dyDescent="0.25">
      <c r="B13" s="3" t="s">
        <v>28</v>
      </c>
      <c r="C13" s="1" t="s">
        <v>15</v>
      </c>
      <c r="D13" s="1"/>
      <c r="E13" s="1">
        <f>2000*8.05</f>
        <v>16100.000000000002</v>
      </c>
      <c r="F13" s="1">
        <f>2200*8.05</f>
        <v>17710</v>
      </c>
    </row>
    <row r="14" spans="1:9" x14ac:dyDescent="0.25">
      <c r="B14" s="3" t="s">
        <v>28</v>
      </c>
      <c r="C14" s="1" t="s">
        <v>16</v>
      </c>
      <c r="D14" s="1"/>
      <c r="E14" s="16">
        <f>300*9.79</f>
        <v>2936.9999999999995</v>
      </c>
      <c r="F14" s="22">
        <f>330*9.79</f>
        <v>3230.7</v>
      </c>
    </row>
    <row r="15" spans="1:9" x14ac:dyDescent="0.25">
      <c r="C15" s="24" t="s">
        <v>17</v>
      </c>
      <c r="D15" s="1"/>
      <c r="E15" s="1">
        <f>SUM(E13:E14)</f>
        <v>19037</v>
      </c>
      <c r="F15" s="21">
        <f t="shared" ref="F15" si="0">SUM(F13:F14)</f>
        <v>20940.7</v>
      </c>
    </row>
    <row r="16" spans="1:9" x14ac:dyDescent="0.25">
      <c r="C16" s="5"/>
      <c r="D16" s="1"/>
      <c r="E16" s="1"/>
      <c r="F16" s="1"/>
    </row>
    <row r="17" spans="1:7" ht="18" customHeight="1" x14ac:dyDescent="0.25">
      <c r="A17" s="15" t="s">
        <v>11</v>
      </c>
      <c r="B17" s="15"/>
      <c r="C17" s="1"/>
      <c r="D17" s="1"/>
      <c r="E17" s="1"/>
      <c r="F17" s="1"/>
    </row>
    <row r="18" spans="1:7" ht="18" customHeight="1" x14ac:dyDescent="0.25">
      <c r="A18" s="15"/>
      <c r="B18" s="3" t="s">
        <v>29</v>
      </c>
      <c r="C18" s="1" t="s">
        <v>30</v>
      </c>
      <c r="D18" s="1"/>
      <c r="E18" s="1"/>
      <c r="F18" s="1"/>
    </row>
    <row r="19" spans="1:7" ht="18" customHeight="1" x14ac:dyDescent="0.25">
      <c r="A19" s="15"/>
      <c r="B19" s="3" t="s">
        <v>31</v>
      </c>
      <c r="C19" s="1" t="s">
        <v>32</v>
      </c>
      <c r="D19" s="1"/>
      <c r="E19" s="1"/>
      <c r="F19" s="1"/>
    </row>
    <row r="20" spans="1:7" ht="18" customHeight="1" x14ac:dyDescent="0.25">
      <c r="A20" s="15"/>
      <c r="B20" s="3" t="s">
        <v>33</v>
      </c>
      <c r="C20" s="1" t="s">
        <v>34</v>
      </c>
      <c r="D20" s="1"/>
      <c r="E20" s="8">
        <f>[1]SalariesBenefits!F69</f>
        <v>18425</v>
      </c>
      <c r="F20" s="8">
        <f>18425*1.05</f>
        <v>19346.25</v>
      </c>
    </row>
    <row r="21" spans="1:7" ht="18" customHeight="1" x14ac:dyDescent="0.25">
      <c r="A21" s="15"/>
      <c r="B21" s="3" t="s">
        <v>35</v>
      </c>
      <c r="C21" s="1" t="s">
        <v>36</v>
      </c>
      <c r="D21" s="1"/>
      <c r="E21" s="1"/>
      <c r="F21" s="1"/>
    </row>
    <row r="22" spans="1:7" ht="18" customHeight="1" x14ac:dyDescent="0.25">
      <c r="A22" s="15"/>
      <c r="B22" s="3" t="s">
        <v>37</v>
      </c>
      <c r="C22" s="1" t="s">
        <v>38</v>
      </c>
      <c r="D22" s="1"/>
      <c r="E22" s="1"/>
      <c r="F22" s="1"/>
    </row>
    <row r="23" spans="1:7" ht="18" customHeight="1" x14ac:dyDescent="0.25">
      <c r="A23" s="15"/>
      <c r="B23" s="3" t="s">
        <v>39</v>
      </c>
      <c r="C23" s="1" t="s">
        <v>40</v>
      </c>
      <c r="D23" s="1"/>
      <c r="E23" s="1"/>
      <c r="F23" s="1"/>
    </row>
    <row r="24" spans="1:7" ht="18" customHeight="1" x14ac:dyDescent="0.25">
      <c r="A24" s="15"/>
      <c r="B24" s="3" t="s">
        <v>41</v>
      </c>
      <c r="C24" s="1" t="s">
        <v>42</v>
      </c>
      <c r="D24" s="1"/>
      <c r="E24" s="1"/>
      <c r="F24" s="1"/>
    </row>
    <row r="25" spans="1:7" ht="18" customHeight="1" x14ac:dyDescent="0.25">
      <c r="A25" s="15"/>
      <c r="B25" s="3" t="s">
        <v>43</v>
      </c>
      <c r="C25" s="1" t="s">
        <v>32</v>
      </c>
      <c r="D25" s="1"/>
      <c r="E25" s="9">
        <f>[1]MaterialsSupplies!C23</f>
        <v>7262.0000000000009</v>
      </c>
      <c r="F25" s="9">
        <v>7262</v>
      </c>
    </row>
    <row r="26" spans="1:7" ht="18" customHeight="1" x14ac:dyDescent="0.25">
      <c r="A26" s="15"/>
      <c r="B26" s="3" t="s">
        <v>44</v>
      </c>
      <c r="C26" s="1" t="s">
        <v>45</v>
      </c>
      <c r="D26" s="1"/>
      <c r="E26" s="1"/>
      <c r="F26" s="1"/>
    </row>
    <row r="27" spans="1:7" ht="18" customHeight="1" x14ac:dyDescent="0.25">
      <c r="A27" s="15"/>
      <c r="B27" s="3" t="s">
        <v>46</v>
      </c>
      <c r="C27" s="1" t="s">
        <v>47</v>
      </c>
      <c r="D27" s="1"/>
      <c r="E27" s="1"/>
      <c r="F27" s="1"/>
    </row>
    <row r="28" spans="1:7" ht="18" customHeight="1" x14ac:dyDescent="0.25">
      <c r="A28" s="15"/>
      <c r="B28" s="3" t="s">
        <v>48</v>
      </c>
      <c r="C28" s="1" t="s">
        <v>49</v>
      </c>
      <c r="D28" s="1"/>
      <c r="E28" s="9">
        <f>[1]Equipment!H19</f>
        <v>1302</v>
      </c>
      <c r="F28" s="9">
        <v>1302</v>
      </c>
    </row>
    <row r="29" spans="1:7" ht="18" customHeight="1" x14ac:dyDescent="0.25">
      <c r="A29" s="15"/>
      <c r="B29" s="3" t="s">
        <v>50</v>
      </c>
      <c r="C29" s="1" t="s">
        <v>51</v>
      </c>
      <c r="D29" s="1"/>
      <c r="E29" s="1"/>
      <c r="F29" s="1"/>
    </row>
    <row r="30" spans="1:7" s="20" customFormat="1" x14ac:dyDescent="0.25">
      <c r="C30" s="25" t="s">
        <v>3</v>
      </c>
      <c r="D30" s="10" t="s">
        <v>4</v>
      </c>
      <c r="E30" s="11">
        <f>SUM(E20:E29)</f>
        <v>26989</v>
      </c>
      <c r="F30" s="11">
        <f>SUM(F20:F29)</f>
        <v>27910.25</v>
      </c>
      <c r="G30" s="19"/>
    </row>
    <row r="31" spans="1:7" s="20" customFormat="1" x14ac:dyDescent="0.25">
      <c r="C31" s="12"/>
      <c r="D31" s="10"/>
      <c r="E31" s="13"/>
      <c r="F31" s="13"/>
      <c r="G31" s="19"/>
    </row>
    <row r="32" spans="1:7" s="20" customFormat="1" x14ac:dyDescent="0.25">
      <c r="C32" s="7" t="s">
        <v>5</v>
      </c>
      <c r="D32" s="10"/>
      <c r="E32" s="14"/>
      <c r="F32" s="14"/>
    </row>
    <row r="33" spans="3:6" s="20" customFormat="1" x14ac:dyDescent="0.25">
      <c r="C33" s="12" t="s">
        <v>6</v>
      </c>
      <c r="D33" s="10"/>
      <c r="E33" s="14">
        <f>(E20+E25)*2.9%</f>
        <v>744.923</v>
      </c>
      <c r="F33" s="14">
        <f>(F20+F25)*2.9%</f>
        <v>771.63924999999995</v>
      </c>
    </row>
    <row r="34" spans="3:6" s="20" customFormat="1" x14ac:dyDescent="0.25">
      <c r="C34" s="7"/>
      <c r="D34" s="10"/>
      <c r="E34" s="14"/>
      <c r="F34" s="14"/>
    </row>
    <row r="35" spans="3:6" s="20" customFormat="1" x14ac:dyDescent="0.25">
      <c r="C35" s="25" t="s">
        <v>7</v>
      </c>
      <c r="D35" s="10"/>
      <c r="E35" s="14">
        <f>E33+E30</f>
        <v>27733.922999999999</v>
      </c>
      <c r="F35" s="14">
        <f t="shared" ref="F35" si="1">F33+F30</f>
        <v>28681.88925</v>
      </c>
    </row>
    <row r="36" spans="3:6" s="20" customFormat="1" x14ac:dyDescent="0.25">
      <c r="C36" s="7"/>
      <c r="D36" s="10"/>
      <c r="E36" s="14"/>
      <c r="F36" s="14"/>
    </row>
    <row r="37" spans="3:6" s="20" customFormat="1" x14ac:dyDescent="0.25">
      <c r="C37" s="12" t="s">
        <v>8</v>
      </c>
      <c r="D37" s="12"/>
      <c r="E37" s="14">
        <v>-5000</v>
      </c>
      <c r="F37" s="14">
        <f>-E43</f>
        <v>3696.9229999999989</v>
      </c>
    </row>
    <row r="38" spans="3:6" s="20" customFormat="1" x14ac:dyDescent="0.25">
      <c r="C38" s="12"/>
      <c r="D38" s="12"/>
      <c r="E38" s="14"/>
      <c r="F38" s="14"/>
    </row>
    <row r="39" spans="3:6" s="20" customFormat="1" x14ac:dyDescent="0.25">
      <c r="C39" s="12" t="s">
        <v>27</v>
      </c>
      <c r="D39" s="12"/>
      <c r="E39" s="14"/>
      <c r="F39" s="14">
        <v>10000</v>
      </c>
    </row>
    <row r="40" spans="3:6" s="20" customFormat="1" x14ac:dyDescent="0.25">
      <c r="C40" s="12"/>
      <c r="D40" s="12"/>
      <c r="E40" s="14"/>
      <c r="F40" s="14"/>
    </row>
    <row r="41" spans="3:6" s="20" customFormat="1" x14ac:dyDescent="0.25">
      <c r="C41" s="7" t="s">
        <v>9</v>
      </c>
      <c r="D41" s="12"/>
      <c r="E41" s="11">
        <f>E35+E37</f>
        <v>22733.922999999999</v>
      </c>
      <c r="F41" s="11">
        <f>F35+F37-F39</f>
        <v>22378.812249999999</v>
      </c>
    </row>
    <row r="42" spans="3:6" s="20" customFormat="1" x14ac:dyDescent="0.25">
      <c r="C42" s="7"/>
      <c r="D42" s="12"/>
      <c r="E42" s="13"/>
      <c r="F42" s="13"/>
    </row>
    <row r="43" spans="3:6" x14ac:dyDescent="0.25">
      <c r="C43" s="7" t="s">
        <v>23</v>
      </c>
      <c r="E43" s="19">
        <f>E15-E41</f>
        <v>-3696.9229999999989</v>
      </c>
      <c r="F43" s="23">
        <f>F15-F41</f>
        <v>-1438.1122499999983</v>
      </c>
    </row>
    <row r="48" spans="3:6" x14ac:dyDescent="0.25">
      <c r="C48" s="3" t="s">
        <v>18</v>
      </c>
    </row>
    <row r="49" spans="3:3" x14ac:dyDescent="0.25">
      <c r="C49" s="3" t="s">
        <v>21</v>
      </c>
    </row>
    <row r="50" spans="3:3" x14ac:dyDescent="0.25">
      <c r="C50" s="3" t="s">
        <v>19</v>
      </c>
    </row>
    <row r="51" spans="3:3" x14ac:dyDescent="0.25">
      <c r="C51" s="3" t="s">
        <v>20</v>
      </c>
    </row>
    <row r="52" spans="3:3" x14ac:dyDescent="0.25">
      <c r="C52" s="3" t="s">
        <v>22</v>
      </c>
    </row>
  </sheetData>
  <mergeCells count="5">
    <mergeCell ref="C1:F1"/>
    <mergeCell ref="C2:F2"/>
    <mergeCell ref="C3:F3"/>
    <mergeCell ref="C4:F4"/>
    <mergeCell ref="C5:F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F1EF96-95A2-46A0-8BFE-9E11BCF298E2}">
  <dimension ref="A1:I52"/>
  <sheetViews>
    <sheetView zoomScale="80" zoomScaleNormal="80" workbookViewId="0">
      <selection activeCell="C3" sqref="C3:F3"/>
    </sheetView>
  </sheetViews>
  <sheetFormatPr defaultColWidth="8.7109375" defaultRowHeight="18" x14ac:dyDescent="0.25"/>
  <cols>
    <col min="1" max="1" width="2.28515625" style="3" customWidth="1"/>
    <col min="2" max="2" width="12" style="3" customWidth="1"/>
    <col min="3" max="3" width="72.5703125" style="3" bestFit="1" customWidth="1"/>
    <col min="4" max="4" width="5.7109375" style="3" hidden="1" customWidth="1"/>
    <col min="5" max="6" width="16.85546875" style="3" customWidth="1"/>
    <col min="7" max="7" width="10.140625" style="3" bestFit="1" customWidth="1"/>
    <col min="8" max="16384" width="8.7109375" style="3"/>
  </cols>
  <sheetData>
    <row r="1" spans="1:9" x14ac:dyDescent="0.25">
      <c r="C1" s="26"/>
      <c r="D1" s="26"/>
      <c r="E1" s="26"/>
      <c r="F1" s="26"/>
    </row>
    <row r="2" spans="1:9" ht="19.149999999999999" customHeight="1" x14ac:dyDescent="0.25">
      <c r="C2" s="27" t="s">
        <v>0</v>
      </c>
      <c r="D2" s="27"/>
      <c r="E2" s="27"/>
      <c r="F2" s="27"/>
      <c r="G2" s="17"/>
      <c r="H2" s="17"/>
      <c r="I2" s="17"/>
    </row>
    <row r="3" spans="1:9" ht="19.149999999999999" customHeight="1" x14ac:dyDescent="0.25">
      <c r="C3" s="28" t="s">
        <v>54</v>
      </c>
      <c r="D3" s="28"/>
      <c r="E3" s="28"/>
      <c r="F3" s="28"/>
    </row>
    <row r="4" spans="1:9" ht="19.149999999999999" customHeight="1" x14ac:dyDescent="0.25">
      <c r="C4" s="29" t="s">
        <v>52</v>
      </c>
      <c r="D4" s="29"/>
      <c r="E4" s="29"/>
      <c r="F4" s="29"/>
    </row>
    <row r="5" spans="1:9" x14ac:dyDescent="0.25">
      <c r="C5" s="30" t="s">
        <v>13</v>
      </c>
      <c r="D5" s="30"/>
      <c r="E5" s="30"/>
      <c r="F5" s="30"/>
    </row>
    <row r="7" spans="1:9" x14ac:dyDescent="0.25">
      <c r="C7" s="1"/>
      <c r="D7" s="1"/>
      <c r="E7" s="2" t="s">
        <v>25</v>
      </c>
      <c r="F7" s="18" t="s">
        <v>26</v>
      </c>
    </row>
    <row r="8" spans="1:9" ht="18" customHeight="1" x14ac:dyDescent="0.25">
      <c r="C8" s="1"/>
      <c r="D8" s="1"/>
      <c r="E8" s="2" t="s">
        <v>24</v>
      </c>
      <c r="F8" s="2" t="s">
        <v>1</v>
      </c>
    </row>
    <row r="9" spans="1:9" ht="18.75" thickBot="1" x14ac:dyDescent="0.3">
      <c r="D9" s="1"/>
      <c r="E9" s="4" t="s">
        <v>2</v>
      </c>
      <c r="F9" s="4" t="s">
        <v>2</v>
      </c>
    </row>
    <row r="10" spans="1:9" x14ac:dyDescent="0.25">
      <c r="C10" s="5"/>
      <c r="D10" s="1"/>
      <c r="E10" s="6"/>
      <c r="F10" s="6"/>
    </row>
    <row r="11" spans="1:9" x14ac:dyDescent="0.25">
      <c r="C11" s="1"/>
      <c r="D11" s="1"/>
      <c r="E11" s="6"/>
      <c r="F11" s="6"/>
    </row>
    <row r="12" spans="1:9" x14ac:dyDescent="0.25">
      <c r="A12" s="7" t="s">
        <v>10</v>
      </c>
      <c r="B12" s="7"/>
      <c r="D12" s="1"/>
      <c r="E12" s="6"/>
      <c r="F12" s="6"/>
    </row>
    <row r="13" spans="1:9" x14ac:dyDescent="0.25">
      <c r="B13" s="3" t="s">
        <v>28</v>
      </c>
      <c r="C13" s="1" t="s">
        <v>15</v>
      </c>
      <c r="D13" s="1"/>
      <c r="E13" s="1">
        <f>2000*8.05</f>
        <v>16100.000000000002</v>
      </c>
      <c r="F13" s="1">
        <f>2200*8.05</f>
        <v>17710</v>
      </c>
    </row>
    <row r="14" spans="1:9" x14ac:dyDescent="0.25">
      <c r="B14" s="3" t="s">
        <v>28</v>
      </c>
      <c r="C14" s="1" t="s">
        <v>16</v>
      </c>
      <c r="D14" s="1"/>
      <c r="E14" s="16">
        <f>300*9.79</f>
        <v>2936.9999999999995</v>
      </c>
      <c r="F14" s="22">
        <f>330*9.79</f>
        <v>3230.7</v>
      </c>
    </row>
    <row r="15" spans="1:9" x14ac:dyDescent="0.25">
      <c r="C15" s="24" t="s">
        <v>17</v>
      </c>
      <c r="D15" s="1"/>
      <c r="E15" s="1">
        <f>SUM(E13:E14)</f>
        <v>19037</v>
      </c>
      <c r="F15" s="21">
        <f t="shared" ref="F15" si="0">SUM(F13:F14)</f>
        <v>20940.7</v>
      </c>
    </row>
    <row r="16" spans="1:9" x14ac:dyDescent="0.25">
      <c r="C16" s="5"/>
      <c r="D16" s="1"/>
      <c r="E16" s="1"/>
      <c r="F16" s="1"/>
    </row>
    <row r="17" spans="1:7" ht="18" customHeight="1" x14ac:dyDescent="0.25">
      <c r="A17" s="15" t="s">
        <v>11</v>
      </c>
      <c r="B17" s="15"/>
      <c r="C17" s="1"/>
      <c r="D17" s="1"/>
      <c r="E17" s="1"/>
      <c r="F17" s="1"/>
    </row>
    <row r="18" spans="1:7" ht="18" customHeight="1" x14ac:dyDescent="0.25">
      <c r="A18" s="15"/>
      <c r="B18" s="3" t="s">
        <v>29</v>
      </c>
      <c r="C18" s="1" t="s">
        <v>30</v>
      </c>
      <c r="D18" s="1"/>
      <c r="E18" s="1"/>
      <c r="F18" s="1"/>
    </row>
    <row r="19" spans="1:7" ht="18" customHeight="1" x14ac:dyDescent="0.25">
      <c r="A19" s="15"/>
      <c r="B19" s="3" t="s">
        <v>31</v>
      </c>
      <c r="C19" s="1" t="s">
        <v>32</v>
      </c>
      <c r="D19" s="1"/>
      <c r="E19" s="1"/>
      <c r="F19" s="1"/>
    </row>
    <row r="20" spans="1:7" ht="18" customHeight="1" x14ac:dyDescent="0.25">
      <c r="A20" s="15"/>
      <c r="B20" s="3" t="s">
        <v>33</v>
      </c>
      <c r="C20" s="1" t="s">
        <v>34</v>
      </c>
      <c r="D20" s="1"/>
      <c r="E20" s="8">
        <f>[1]SalariesBenefits!F69</f>
        <v>18425</v>
      </c>
      <c r="F20" s="8">
        <f>18425*1.05</f>
        <v>19346.25</v>
      </c>
    </row>
    <row r="21" spans="1:7" ht="18" customHeight="1" x14ac:dyDescent="0.25">
      <c r="A21" s="15"/>
      <c r="B21" s="3" t="s">
        <v>35</v>
      </c>
      <c r="C21" s="1" t="s">
        <v>36</v>
      </c>
      <c r="D21" s="1"/>
      <c r="E21" s="1"/>
      <c r="F21" s="1"/>
    </row>
    <row r="22" spans="1:7" ht="18" customHeight="1" x14ac:dyDescent="0.25">
      <c r="A22" s="15"/>
      <c r="B22" s="3" t="s">
        <v>37</v>
      </c>
      <c r="C22" s="1" t="s">
        <v>38</v>
      </c>
      <c r="D22" s="1"/>
      <c r="E22" s="1"/>
      <c r="F22" s="1"/>
    </row>
    <row r="23" spans="1:7" ht="18" customHeight="1" x14ac:dyDescent="0.25">
      <c r="A23" s="15"/>
      <c r="B23" s="3" t="s">
        <v>39</v>
      </c>
      <c r="C23" s="1" t="s">
        <v>40</v>
      </c>
      <c r="D23" s="1"/>
      <c r="E23" s="1"/>
      <c r="F23" s="1"/>
    </row>
    <row r="24" spans="1:7" ht="18" customHeight="1" x14ac:dyDescent="0.25">
      <c r="A24" s="15"/>
      <c r="B24" s="3" t="s">
        <v>41</v>
      </c>
      <c r="C24" s="1" t="s">
        <v>42</v>
      </c>
      <c r="D24" s="1"/>
      <c r="E24" s="1"/>
      <c r="F24" s="1"/>
    </row>
    <row r="25" spans="1:7" ht="18" customHeight="1" x14ac:dyDescent="0.25">
      <c r="A25" s="15"/>
      <c r="B25" s="3" t="s">
        <v>43</v>
      </c>
      <c r="C25" s="1" t="s">
        <v>32</v>
      </c>
      <c r="D25" s="1"/>
      <c r="E25" s="9">
        <f>[1]MaterialsSupplies!C23</f>
        <v>7262.0000000000009</v>
      </c>
      <c r="F25" s="9">
        <v>7262</v>
      </c>
    </row>
    <row r="26" spans="1:7" ht="18" customHeight="1" x14ac:dyDescent="0.25">
      <c r="A26" s="15"/>
      <c r="B26" s="3" t="s">
        <v>44</v>
      </c>
      <c r="C26" s="1" t="s">
        <v>45</v>
      </c>
      <c r="D26" s="1"/>
      <c r="E26" s="1"/>
      <c r="F26" s="1"/>
    </row>
    <row r="27" spans="1:7" ht="18" customHeight="1" x14ac:dyDescent="0.25">
      <c r="A27" s="15"/>
      <c r="B27" s="3" t="s">
        <v>46</v>
      </c>
      <c r="C27" s="1" t="s">
        <v>47</v>
      </c>
      <c r="D27" s="1"/>
      <c r="E27" s="1"/>
      <c r="F27" s="1"/>
    </row>
    <row r="28" spans="1:7" ht="18" customHeight="1" x14ac:dyDescent="0.25">
      <c r="A28" s="15"/>
      <c r="B28" s="3" t="s">
        <v>48</v>
      </c>
      <c r="C28" s="1" t="s">
        <v>49</v>
      </c>
      <c r="D28" s="1"/>
      <c r="E28" s="9">
        <f>[1]Equipment!H19</f>
        <v>1302</v>
      </c>
      <c r="F28" s="9">
        <v>1302</v>
      </c>
    </row>
    <row r="29" spans="1:7" ht="18" customHeight="1" x14ac:dyDescent="0.25">
      <c r="A29" s="15"/>
      <c r="B29" s="3" t="s">
        <v>50</v>
      </c>
      <c r="C29" s="1" t="s">
        <v>51</v>
      </c>
      <c r="D29" s="1"/>
      <c r="E29" s="1"/>
      <c r="F29" s="1"/>
    </row>
    <row r="30" spans="1:7" s="20" customFormat="1" x14ac:dyDescent="0.25">
      <c r="C30" s="25" t="s">
        <v>3</v>
      </c>
      <c r="D30" s="10" t="s">
        <v>4</v>
      </c>
      <c r="E30" s="11">
        <f>SUM(E20:E29)</f>
        <v>26989</v>
      </c>
      <c r="F30" s="11">
        <f>SUM(F20:F29)</f>
        <v>27910.25</v>
      </c>
      <c r="G30" s="19"/>
    </row>
    <row r="31" spans="1:7" s="20" customFormat="1" x14ac:dyDescent="0.25">
      <c r="C31" s="12"/>
      <c r="D31" s="10"/>
      <c r="E31" s="13"/>
      <c r="F31" s="13"/>
      <c r="G31" s="19"/>
    </row>
    <row r="32" spans="1:7" s="20" customFormat="1" x14ac:dyDescent="0.25">
      <c r="C32" s="7" t="s">
        <v>5</v>
      </c>
      <c r="D32" s="10"/>
      <c r="E32" s="14"/>
      <c r="F32" s="14"/>
    </row>
    <row r="33" spans="3:6" s="20" customFormat="1" x14ac:dyDescent="0.25">
      <c r="C33" s="12" t="s">
        <v>6</v>
      </c>
      <c r="D33" s="10"/>
      <c r="E33" s="14">
        <f>(E20+E25)*2.9%</f>
        <v>744.923</v>
      </c>
      <c r="F33" s="14">
        <f>(F20+F25)*2.9%</f>
        <v>771.63924999999995</v>
      </c>
    </row>
    <row r="34" spans="3:6" s="20" customFormat="1" x14ac:dyDescent="0.25">
      <c r="C34" s="7"/>
      <c r="D34" s="10"/>
      <c r="E34" s="14"/>
      <c r="F34" s="14"/>
    </row>
    <row r="35" spans="3:6" s="20" customFormat="1" x14ac:dyDescent="0.25">
      <c r="C35" s="25" t="s">
        <v>7</v>
      </c>
      <c r="D35" s="10"/>
      <c r="E35" s="14">
        <f>E33+E30</f>
        <v>27733.922999999999</v>
      </c>
      <c r="F35" s="14">
        <f t="shared" ref="F35" si="1">F33+F30</f>
        <v>28681.88925</v>
      </c>
    </row>
    <row r="36" spans="3:6" s="20" customFormat="1" x14ac:dyDescent="0.25">
      <c r="C36" s="7"/>
      <c r="D36" s="10"/>
      <c r="E36" s="14"/>
      <c r="F36" s="14"/>
    </row>
    <row r="37" spans="3:6" s="20" customFormat="1" x14ac:dyDescent="0.25">
      <c r="C37" s="12" t="s">
        <v>8</v>
      </c>
      <c r="D37" s="12"/>
      <c r="E37" s="14">
        <v>-5000</v>
      </c>
      <c r="F37" s="14">
        <f>-E43</f>
        <v>3696.9229999999989</v>
      </c>
    </row>
    <row r="38" spans="3:6" s="20" customFormat="1" x14ac:dyDescent="0.25">
      <c r="C38" s="12"/>
      <c r="D38" s="12"/>
      <c r="E38" s="14"/>
      <c r="F38" s="14"/>
    </row>
    <row r="39" spans="3:6" s="20" customFormat="1" x14ac:dyDescent="0.25">
      <c r="C39" s="12" t="s">
        <v>27</v>
      </c>
      <c r="D39" s="12"/>
      <c r="E39" s="14"/>
      <c r="F39" s="14">
        <v>10000</v>
      </c>
    </row>
    <row r="40" spans="3:6" s="20" customFormat="1" x14ac:dyDescent="0.25">
      <c r="C40" s="12"/>
      <c r="D40" s="12"/>
      <c r="E40" s="14"/>
      <c r="F40" s="14"/>
    </row>
    <row r="41" spans="3:6" s="20" customFormat="1" x14ac:dyDescent="0.25">
      <c r="C41" s="7" t="s">
        <v>9</v>
      </c>
      <c r="D41" s="12"/>
      <c r="E41" s="11">
        <f>E35+E37</f>
        <v>22733.922999999999</v>
      </c>
      <c r="F41" s="11">
        <f>F35+F37-F39</f>
        <v>22378.812249999999</v>
      </c>
    </row>
    <row r="42" spans="3:6" s="20" customFormat="1" x14ac:dyDescent="0.25">
      <c r="C42" s="7"/>
      <c r="D42" s="12"/>
      <c r="E42" s="13"/>
      <c r="F42" s="13"/>
    </row>
    <row r="43" spans="3:6" x14ac:dyDescent="0.25">
      <c r="C43" s="7" t="s">
        <v>23</v>
      </c>
      <c r="E43" s="19">
        <f>E15-E41</f>
        <v>-3696.9229999999989</v>
      </c>
      <c r="F43" s="23">
        <f>F15-F41</f>
        <v>-1438.1122499999983</v>
      </c>
    </row>
    <row r="48" spans="3:6" x14ac:dyDescent="0.25">
      <c r="C48" s="3" t="s">
        <v>18</v>
      </c>
    </row>
    <row r="49" spans="3:3" x14ac:dyDescent="0.25">
      <c r="C49" s="3" t="s">
        <v>21</v>
      </c>
    </row>
    <row r="50" spans="3:3" x14ac:dyDescent="0.25">
      <c r="C50" s="3" t="s">
        <v>19</v>
      </c>
    </row>
    <row r="51" spans="3:3" x14ac:dyDescent="0.25">
      <c r="C51" s="3" t="s">
        <v>20</v>
      </c>
    </row>
    <row r="52" spans="3:3" x14ac:dyDescent="0.25">
      <c r="C52" s="3" t="s">
        <v>22</v>
      </c>
    </row>
  </sheetData>
  <mergeCells count="5">
    <mergeCell ref="C1:F1"/>
    <mergeCell ref="C2:F2"/>
    <mergeCell ref="C3:F3"/>
    <mergeCell ref="C4:F4"/>
    <mergeCell ref="C5:F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216575-CA2C-47D5-B4EB-2422F9551FF5}">
  <dimension ref="A1:I52"/>
  <sheetViews>
    <sheetView tabSelected="1" zoomScale="80" zoomScaleNormal="80" workbookViewId="0">
      <selection activeCell="C15" sqref="C15"/>
    </sheetView>
  </sheetViews>
  <sheetFormatPr defaultColWidth="8.7109375" defaultRowHeight="18" x14ac:dyDescent="0.25"/>
  <cols>
    <col min="1" max="1" width="2.28515625" style="3" customWidth="1"/>
    <col min="2" max="2" width="12" style="3" customWidth="1"/>
    <col min="3" max="3" width="72.5703125" style="3" bestFit="1" customWidth="1"/>
    <col min="4" max="4" width="5.7109375" style="3" hidden="1" customWidth="1"/>
    <col min="5" max="6" width="16.85546875" style="3" customWidth="1"/>
    <col min="7" max="7" width="10.140625" style="3" bestFit="1" customWidth="1"/>
    <col min="8" max="16384" width="8.7109375" style="3"/>
  </cols>
  <sheetData>
    <row r="1" spans="1:9" x14ac:dyDescent="0.25">
      <c r="C1" s="26"/>
      <c r="D1" s="26"/>
      <c r="E1" s="26"/>
      <c r="F1" s="26"/>
    </row>
    <row r="2" spans="1:9" ht="19.149999999999999" customHeight="1" x14ac:dyDescent="0.25">
      <c r="C2" s="27" t="s">
        <v>0</v>
      </c>
      <c r="D2" s="27"/>
      <c r="E2" s="27"/>
      <c r="F2" s="27"/>
      <c r="G2" s="17"/>
      <c r="H2" s="17"/>
      <c r="I2" s="17"/>
    </row>
    <row r="3" spans="1:9" ht="19.149999999999999" customHeight="1" x14ac:dyDescent="0.25">
      <c r="C3" s="28" t="s">
        <v>55</v>
      </c>
      <c r="D3" s="28"/>
      <c r="E3" s="28"/>
      <c r="F3" s="28"/>
    </row>
    <row r="4" spans="1:9" ht="19.149999999999999" customHeight="1" x14ac:dyDescent="0.25">
      <c r="C4" s="29" t="s">
        <v>52</v>
      </c>
      <c r="D4" s="29"/>
      <c r="E4" s="29"/>
      <c r="F4" s="29"/>
    </row>
    <row r="5" spans="1:9" x14ac:dyDescent="0.25">
      <c r="C5" s="30" t="s">
        <v>12</v>
      </c>
      <c r="D5" s="30"/>
      <c r="E5" s="30"/>
      <c r="F5" s="30"/>
    </row>
    <row r="7" spans="1:9" x14ac:dyDescent="0.25">
      <c r="C7" s="1"/>
      <c r="D7" s="1"/>
      <c r="E7" s="2" t="s">
        <v>25</v>
      </c>
      <c r="F7" s="18" t="s">
        <v>26</v>
      </c>
    </row>
    <row r="8" spans="1:9" ht="18" customHeight="1" x14ac:dyDescent="0.25">
      <c r="C8" s="1"/>
      <c r="D8" s="1"/>
      <c r="E8" s="2" t="s">
        <v>24</v>
      </c>
      <c r="F8" s="2" t="s">
        <v>1</v>
      </c>
    </row>
    <row r="9" spans="1:9" ht="18.75" thickBot="1" x14ac:dyDescent="0.3">
      <c r="D9" s="1"/>
      <c r="E9" s="4" t="s">
        <v>2</v>
      </c>
      <c r="F9" s="4" t="s">
        <v>2</v>
      </c>
    </row>
    <row r="10" spans="1:9" x14ac:dyDescent="0.25">
      <c r="C10" s="5"/>
      <c r="D10" s="1"/>
      <c r="E10" s="6"/>
      <c r="F10" s="6"/>
    </row>
    <row r="11" spans="1:9" x14ac:dyDescent="0.25">
      <c r="C11" s="1"/>
      <c r="D11" s="1"/>
      <c r="E11" s="6"/>
      <c r="F11" s="6"/>
    </row>
    <row r="12" spans="1:9" x14ac:dyDescent="0.25">
      <c r="A12" s="7" t="s">
        <v>10</v>
      </c>
      <c r="B12" s="7"/>
      <c r="D12" s="1"/>
      <c r="E12" s="6"/>
      <c r="F12" s="6"/>
    </row>
    <row r="13" spans="1:9" x14ac:dyDescent="0.25">
      <c r="B13" s="3" t="s">
        <v>28</v>
      </c>
      <c r="C13" s="1" t="s">
        <v>15</v>
      </c>
      <c r="D13" s="1"/>
      <c r="E13" s="1">
        <f>2000*8.05</f>
        <v>16100.000000000002</v>
      </c>
      <c r="F13" s="1">
        <f>2200*8.05</f>
        <v>17710</v>
      </c>
    </row>
    <row r="14" spans="1:9" x14ac:dyDescent="0.25">
      <c r="B14" s="3" t="s">
        <v>28</v>
      </c>
      <c r="C14" s="1" t="s">
        <v>16</v>
      </c>
      <c r="D14" s="1"/>
      <c r="E14" s="16">
        <f>300*9.79</f>
        <v>2936.9999999999995</v>
      </c>
      <c r="F14" s="22">
        <f>330*9.79</f>
        <v>3230.7</v>
      </c>
    </row>
    <row r="15" spans="1:9" x14ac:dyDescent="0.25">
      <c r="C15" s="24" t="s">
        <v>17</v>
      </c>
      <c r="D15" s="1"/>
      <c r="E15" s="1">
        <f>SUM(E13:E14)</f>
        <v>19037</v>
      </c>
      <c r="F15" s="21">
        <f t="shared" ref="F15" si="0">SUM(F13:F14)</f>
        <v>20940.7</v>
      </c>
    </row>
    <row r="16" spans="1:9" x14ac:dyDescent="0.25">
      <c r="C16" s="5"/>
      <c r="D16" s="1"/>
      <c r="E16" s="1"/>
      <c r="F16" s="1"/>
    </row>
    <row r="17" spans="1:7" ht="18" customHeight="1" x14ac:dyDescent="0.25">
      <c r="A17" s="15" t="s">
        <v>11</v>
      </c>
      <c r="B17" s="15"/>
      <c r="C17" s="1"/>
      <c r="D17" s="1"/>
      <c r="E17" s="1"/>
      <c r="F17" s="1"/>
    </row>
    <row r="18" spans="1:7" ht="18" customHeight="1" x14ac:dyDescent="0.25">
      <c r="A18" s="15"/>
      <c r="B18" s="3" t="s">
        <v>29</v>
      </c>
      <c r="C18" s="1" t="s">
        <v>30</v>
      </c>
      <c r="D18" s="1"/>
      <c r="E18" s="1"/>
      <c r="F18" s="1"/>
    </row>
    <row r="19" spans="1:7" ht="18" customHeight="1" x14ac:dyDescent="0.25">
      <c r="A19" s="15"/>
      <c r="B19" s="3" t="s">
        <v>31</v>
      </c>
      <c r="C19" s="1" t="s">
        <v>32</v>
      </c>
      <c r="D19" s="1"/>
      <c r="E19" s="1"/>
      <c r="F19" s="1"/>
    </row>
    <row r="20" spans="1:7" ht="18" customHeight="1" x14ac:dyDescent="0.25">
      <c r="A20" s="15"/>
      <c r="B20" s="3" t="s">
        <v>33</v>
      </c>
      <c r="C20" s="1" t="s">
        <v>34</v>
      </c>
      <c r="D20" s="1"/>
      <c r="E20" s="8">
        <f>[1]SalariesBenefits!F69</f>
        <v>18425</v>
      </c>
      <c r="F20" s="8">
        <f>18425*1.05</f>
        <v>19346.25</v>
      </c>
    </row>
    <row r="21" spans="1:7" ht="18" customHeight="1" x14ac:dyDescent="0.25">
      <c r="A21" s="15"/>
      <c r="B21" s="3" t="s">
        <v>35</v>
      </c>
      <c r="C21" s="1" t="s">
        <v>36</v>
      </c>
      <c r="D21" s="1"/>
      <c r="E21" s="1"/>
      <c r="F21" s="1"/>
    </row>
    <row r="22" spans="1:7" ht="18" customHeight="1" x14ac:dyDescent="0.25">
      <c r="A22" s="15"/>
      <c r="B22" s="3" t="s">
        <v>37</v>
      </c>
      <c r="C22" s="1" t="s">
        <v>38</v>
      </c>
      <c r="D22" s="1"/>
      <c r="E22" s="1"/>
      <c r="F22" s="1"/>
    </row>
    <row r="23" spans="1:7" ht="18" customHeight="1" x14ac:dyDescent="0.25">
      <c r="A23" s="15"/>
      <c r="B23" s="3" t="s">
        <v>39</v>
      </c>
      <c r="C23" s="1" t="s">
        <v>40</v>
      </c>
      <c r="D23" s="1"/>
      <c r="E23" s="1"/>
      <c r="F23" s="1"/>
    </row>
    <row r="24" spans="1:7" ht="18" customHeight="1" x14ac:dyDescent="0.25">
      <c r="A24" s="15"/>
      <c r="B24" s="3" t="s">
        <v>41</v>
      </c>
      <c r="C24" s="1" t="s">
        <v>42</v>
      </c>
      <c r="D24" s="1"/>
      <c r="E24" s="1"/>
      <c r="F24" s="1"/>
    </row>
    <row r="25" spans="1:7" ht="18" customHeight="1" x14ac:dyDescent="0.25">
      <c r="A25" s="15"/>
      <c r="B25" s="3" t="s">
        <v>43</v>
      </c>
      <c r="C25" s="1" t="s">
        <v>32</v>
      </c>
      <c r="D25" s="1"/>
      <c r="E25" s="9">
        <f>[1]MaterialsSupplies!C23</f>
        <v>7262.0000000000009</v>
      </c>
      <c r="F25" s="9">
        <v>7262</v>
      </c>
    </row>
    <row r="26" spans="1:7" ht="18" customHeight="1" x14ac:dyDescent="0.25">
      <c r="A26" s="15"/>
      <c r="B26" s="3" t="s">
        <v>44</v>
      </c>
      <c r="C26" s="1" t="s">
        <v>45</v>
      </c>
      <c r="D26" s="1"/>
      <c r="E26" s="1"/>
      <c r="F26" s="1"/>
    </row>
    <row r="27" spans="1:7" ht="18" customHeight="1" x14ac:dyDescent="0.25">
      <c r="A27" s="15"/>
      <c r="B27" s="3" t="s">
        <v>46</v>
      </c>
      <c r="C27" s="1" t="s">
        <v>47</v>
      </c>
      <c r="D27" s="1"/>
      <c r="E27" s="1"/>
      <c r="F27" s="1"/>
    </row>
    <row r="28" spans="1:7" ht="18" customHeight="1" x14ac:dyDescent="0.25">
      <c r="A28" s="15"/>
      <c r="B28" s="3" t="s">
        <v>48</v>
      </c>
      <c r="C28" s="1" t="s">
        <v>49</v>
      </c>
      <c r="D28" s="1"/>
      <c r="E28" s="9">
        <f>[1]Equipment!H19</f>
        <v>1302</v>
      </c>
      <c r="F28" s="9">
        <v>1302</v>
      </c>
    </row>
    <row r="29" spans="1:7" ht="18" customHeight="1" x14ac:dyDescent="0.25">
      <c r="A29" s="15"/>
      <c r="B29" s="3" t="s">
        <v>50</v>
      </c>
      <c r="C29" s="1" t="s">
        <v>51</v>
      </c>
      <c r="D29" s="1"/>
      <c r="E29" s="1"/>
      <c r="F29" s="1"/>
    </row>
    <row r="30" spans="1:7" s="20" customFormat="1" x14ac:dyDescent="0.25">
      <c r="C30" s="25" t="s">
        <v>3</v>
      </c>
      <c r="D30" s="10" t="s">
        <v>4</v>
      </c>
      <c r="E30" s="11">
        <f>SUM(E20:E29)</f>
        <v>26989</v>
      </c>
      <c r="F30" s="11">
        <f>SUM(F20:F29)</f>
        <v>27910.25</v>
      </c>
      <c r="G30" s="19"/>
    </row>
    <row r="31" spans="1:7" s="20" customFormat="1" x14ac:dyDescent="0.25">
      <c r="C31" s="12"/>
      <c r="D31" s="10"/>
      <c r="E31" s="13"/>
      <c r="F31" s="13"/>
      <c r="G31" s="19"/>
    </row>
    <row r="32" spans="1:7" s="20" customFormat="1" x14ac:dyDescent="0.25">
      <c r="C32" s="7" t="s">
        <v>5</v>
      </c>
      <c r="D32" s="10"/>
      <c r="E32" s="14"/>
      <c r="F32" s="14"/>
    </row>
    <row r="33" spans="3:6" s="20" customFormat="1" x14ac:dyDescent="0.25">
      <c r="C33" s="12" t="s">
        <v>6</v>
      </c>
      <c r="D33" s="10"/>
      <c r="E33" s="14">
        <f>(E20+E25)*2.9%</f>
        <v>744.923</v>
      </c>
      <c r="F33" s="14">
        <f>(F20+F25)*2.9%</f>
        <v>771.63924999999995</v>
      </c>
    </row>
    <row r="34" spans="3:6" s="20" customFormat="1" x14ac:dyDescent="0.25">
      <c r="C34" s="7"/>
      <c r="D34" s="10"/>
      <c r="E34" s="14"/>
      <c r="F34" s="14"/>
    </row>
    <row r="35" spans="3:6" s="20" customFormat="1" x14ac:dyDescent="0.25">
      <c r="C35" s="25" t="s">
        <v>7</v>
      </c>
      <c r="D35" s="10"/>
      <c r="E35" s="14">
        <f>E33+E30</f>
        <v>27733.922999999999</v>
      </c>
      <c r="F35" s="14">
        <f t="shared" ref="F35" si="1">F33+F30</f>
        <v>28681.88925</v>
      </c>
    </row>
    <row r="36" spans="3:6" s="20" customFormat="1" x14ac:dyDescent="0.25">
      <c r="C36" s="7"/>
      <c r="D36" s="10"/>
      <c r="E36" s="14"/>
      <c r="F36" s="14"/>
    </row>
    <row r="37" spans="3:6" s="20" customFormat="1" x14ac:dyDescent="0.25">
      <c r="C37" s="12" t="s">
        <v>8</v>
      </c>
      <c r="D37" s="12"/>
      <c r="E37" s="14">
        <v>-5000</v>
      </c>
      <c r="F37" s="14">
        <f>-E43</f>
        <v>3696.9229999999989</v>
      </c>
    </row>
    <row r="38" spans="3:6" s="20" customFormat="1" x14ac:dyDescent="0.25">
      <c r="C38" s="12"/>
      <c r="D38" s="12"/>
      <c r="E38" s="14"/>
      <c r="F38" s="14"/>
    </row>
    <row r="39" spans="3:6" s="20" customFormat="1" x14ac:dyDescent="0.25">
      <c r="C39" s="12" t="s">
        <v>27</v>
      </c>
      <c r="D39" s="12"/>
      <c r="E39" s="14"/>
      <c r="F39" s="14">
        <v>10000</v>
      </c>
    </row>
    <row r="40" spans="3:6" s="20" customFormat="1" x14ac:dyDescent="0.25">
      <c r="C40" s="12"/>
      <c r="D40" s="12"/>
      <c r="E40" s="14"/>
      <c r="F40" s="14"/>
    </row>
    <row r="41" spans="3:6" s="20" customFormat="1" x14ac:dyDescent="0.25">
      <c r="C41" s="7" t="s">
        <v>9</v>
      </c>
      <c r="D41" s="12"/>
      <c r="E41" s="11">
        <f>E35+E37</f>
        <v>22733.922999999999</v>
      </c>
      <c r="F41" s="11">
        <f>F35+F37-F39</f>
        <v>22378.812249999999</v>
      </c>
    </row>
    <row r="42" spans="3:6" s="20" customFormat="1" x14ac:dyDescent="0.25">
      <c r="C42" s="7"/>
      <c r="D42" s="12"/>
      <c r="E42" s="13"/>
      <c r="F42" s="13"/>
    </row>
    <row r="43" spans="3:6" x14ac:dyDescent="0.25">
      <c r="C43" s="7" t="s">
        <v>23</v>
      </c>
      <c r="E43" s="19">
        <f>E15-E41</f>
        <v>-3696.9229999999989</v>
      </c>
      <c r="F43" s="23">
        <f>F15-F41</f>
        <v>-1438.1122499999983</v>
      </c>
    </row>
    <row r="48" spans="3:6" x14ac:dyDescent="0.25">
      <c r="C48" s="3" t="s">
        <v>18</v>
      </c>
    </row>
    <row r="49" spans="3:3" x14ac:dyDescent="0.25">
      <c r="C49" s="3" t="s">
        <v>21</v>
      </c>
    </row>
    <row r="50" spans="3:3" x14ac:dyDescent="0.25">
      <c r="C50" s="3" t="s">
        <v>19</v>
      </c>
    </row>
    <row r="51" spans="3:3" x14ac:dyDescent="0.25">
      <c r="C51" s="3" t="s">
        <v>20</v>
      </c>
    </row>
    <row r="52" spans="3:3" x14ac:dyDescent="0.25">
      <c r="C52" s="3" t="s">
        <v>22</v>
      </c>
    </row>
  </sheetData>
  <mergeCells count="5">
    <mergeCell ref="C1:F1"/>
    <mergeCell ref="C2:F2"/>
    <mergeCell ref="C3:F3"/>
    <mergeCell ref="C4:F4"/>
    <mergeCell ref="C5:F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Service Line 1</vt:lpstr>
      <vt:lpstr>Service Line 2</vt:lpstr>
      <vt:lpstr>Service Line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Dawn Kim</dc:creator>
  <cp:lastModifiedBy>Dawn Kim</cp:lastModifiedBy>
  <dcterms:created xsi:type="dcterms:W3CDTF">2023-06-21T23:34:34Z</dcterms:created>
  <dcterms:modified xsi:type="dcterms:W3CDTF">2023-06-27T20:18:01Z</dcterms:modified>
</cp:coreProperties>
</file>