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\Compliance\RCUH Revolving Account\Conversion from RCUH to UH by 7-1-2023\Policies Procedures Rules Regulations\"/>
    </mc:Choice>
  </mc:AlternateContent>
  <xr:revisionPtr revIDLastSave="0" documentId="8_{3F05039A-97C7-4792-AF77-21E74DFEF820}" xr6:coauthVersionLast="36" xr6:coauthVersionMax="36" xr10:uidLastSave="{00000000-0000-0000-0000-000000000000}"/>
  <bookViews>
    <workbookView xWindow="0" yWindow="0" windowWidth="25200" windowHeight="11175" tabRatio="630" xr2:uid="{722DD9FF-FCB0-4767-B887-472FD2D74149}"/>
  </bookViews>
  <sheets>
    <sheet name="Rate Determination" sheetId="4" r:id="rId1"/>
    <sheet name="SalariesBenefits" sheetId="7" r:id="rId2"/>
    <sheet name="MaterialsSupplies" sheetId="8" r:id="rId3"/>
    <sheet name="Equipment" sheetId="11" r:id="rId4"/>
  </sheets>
  <definedNames>
    <definedName name="_xlnm.Print_Area" localSheetId="3">Equipment!$A$1:$J$12</definedName>
    <definedName name="_xlnm.Print_Area" localSheetId="2">MaterialsSupplies!$A$3:$E$37</definedName>
    <definedName name="_xlnm.Print_Area" localSheetId="0">'Rate Determination'!$B$2:$G$44</definedName>
    <definedName name="_xlnm.Print_Area" localSheetId="1">SalariesBenefits!$A$2:$K$67</definedName>
    <definedName name="_xlnm.Print_Titles" localSheetId="3">Equipment!$5:$7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E21" i="8"/>
  <c r="D21" i="8"/>
  <c r="C21" i="8"/>
  <c r="E20" i="8"/>
  <c r="D20" i="8"/>
  <c r="C20" i="8"/>
  <c r="C82" i="7" l="1"/>
  <c r="C13" i="7" s="1"/>
  <c r="C12" i="7" l="1"/>
  <c r="K11" i="11"/>
  <c r="K10" i="11"/>
  <c r="G17" i="11"/>
  <c r="H17" i="11" s="1"/>
  <c r="G16" i="11"/>
  <c r="F15" i="8"/>
  <c r="F14" i="8"/>
  <c r="I69" i="7"/>
  <c r="C68" i="7"/>
  <c r="F68" i="7" s="1"/>
  <c r="C67" i="7"/>
  <c r="I21" i="7"/>
  <c r="H21" i="7"/>
  <c r="G21" i="7"/>
  <c r="F21" i="7"/>
  <c r="J20" i="7"/>
  <c r="C20" i="7"/>
  <c r="J19" i="7"/>
  <c r="C19" i="7"/>
  <c r="D23" i="8" l="1"/>
  <c r="F20" i="8"/>
  <c r="F21" i="8"/>
  <c r="J17" i="11"/>
  <c r="I17" i="11"/>
  <c r="H16" i="11"/>
  <c r="H19" i="11" s="1"/>
  <c r="J16" i="11"/>
  <c r="G19" i="11"/>
  <c r="I16" i="11"/>
  <c r="G67" i="7"/>
  <c r="H67" i="7"/>
  <c r="G68" i="7"/>
  <c r="H68" i="7"/>
  <c r="F67" i="7"/>
  <c r="F69" i="7" s="1"/>
  <c r="E14" i="4" s="1"/>
  <c r="E23" i="4" s="1"/>
  <c r="E23" i="8"/>
  <c r="J21" i="7"/>
  <c r="C21" i="7"/>
  <c r="C69" i="7"/>
  <c r="K17" i="11" l="1"/>
  <c r="J19" i="11"/>
  <c r="I19" i="11"/>
  <c r="F18" i="4" s="1"/>
  <c r="K16" i="11"/>
  <c r="J68" i="7"/>
  <c r="G69" i="7"/>
  <c r="F14" i="4" s="1"/>
  <c r="F23" i="4" s="1"/>
  <c r="H69" i="7"/>
  <c r="G14" i="4" s="1"/>
  <c r="G23" i="4" s="1"/>
  <c r="J67" i="7"/>
  <c r="J12" i="7"/>
  <c r="G18" i="4"/>
  <c r="F19" i="11"/>
  <c r="E18" i="4"/>
  <c r="H14" i="7"/>
  <c r="G14" i="7"/>
  <c r="F14" i="7"/>
  <c r="C14" i="7"/>
  <c r="D23" i="4" l="1"/>
  <c r="K19" i="11"/>
  <c r="J69" i="7"/>
  <c r="D18" i="4"/>
  <c r="G16" i="4"/>
  <c r="G20" i="4" s="1"/>
  <c r="F16" i="4"/>
  <c r="G25" i="4" l="1"/>
  <c r="G29" i="4" s="1"/>
  <c r="J13" i="7"/>
  <c r="J14" i="7" s="1"/>
  <c r="F20" i="4"/>
  <c r="G39" i="4" l="1"/>
  <c r="G33" i="4"/>
  <c r="G41" i="4" s="1"/>
  <c r="F25" i="4"/>
  <c r="F29" i="4" s="1"/>
  <c r="D14" i="4"/>
  <c r="B23" i="8"/>
  <c r="F23" i="8"/>
  <c r="C23" i="8"/>
  <c r="E16" i="4" s="1"/>
  <c r="F39" i="4" l="1"/>
  <c r="F33" i="4"/>
  <c r="F41" i="4" s="1"/>
  <c r="E20" i="4"/>
  <c r="D16" i="4"/>
  <c r="D20" i="4" s="1"/>
  <c r="E25" i="4" l="1"/>
  <c r="E29" i="4" l="1"/>
  <c r="E39" i="4" s="1"/>
  <c r="D25" i="4"/>
  <c r="E33" i="4" l="1"/>
  <c r="D29" i="4"/>
  <c r="E41" i="4" l="1"/>
  <c r="D33" i="4"/>
</calcChain>
</file>

<file path=xl/sharedStrings.xml><?xml version="1.0" encoding="utf-8"?>
<sst xmlns="http://schemas.openxmlformats.org/spreadsheetml/2006/main" count="161" uniqueCount="121">
  <si>
    <t>Total</t>
  </si>
  <si>
    <t>Service</t>
  </si>
  <si>
    <t xml:space="preserve">Service </t>
  </si>
  <si>
    <t>Line 1</t>
  </si>
  <si>
    <t>Line 2</t>
  </si>
  <si>
    <t>Line 3</t>
  </si>
  <si>
    <t>TOTAL SUPPLIES &amp; OPERATING EXPENSES (Sum lines 20 through 48)</t>
  </si>
  <si>
    <t>CALCULATED BILLING RATE:</t>
  </si>
  <si>
    <t xml:space="preserve"> </t>
  </si>
  <si>
    <t>Blum, Emily</t>
  </si>
  <si>
    <t>Tiffany Wilson</t>
  </si>
  <si>
    <t>Jeffrey White</t>
  </si>
  <si>
    <t>Marlin,Melissa</t>
  </si>
  <si>
    <t>Belleford, Christine</t>
  </si>
  <si>
    <t>Pollard,Penelope Cleophas</t>
  </si>
  <si>
    <t>Hairston,Denise</t>
  </si>
  <si>
    <t>Martin,Sandy</t>
  </si>
  <si>
    <t>Bryant,Donna</t>
  </si>
  <si>
    <t>Stitts, Quenshella</t>
  </si>
  <si>
    <t>Miller II,Gentries</t>
  </si>
  <si>
    <t>Bishop,Jason</t>
  </si>
  <si>
    <t>Building Coord</t>
  </si>
  <si>
    <t>Lambert,Hugh Felder</t>
  </si>
  <si>
    <t>Harbaugh,Kristin</t>
  </si>
  <si>
    <t>Rolfes,Christopher David</t>
  </si>
  <si>
    <t>Sweet,Michael Brendan</t>
  </si>
  <si>
    <t>Khanna,Sudha</t>
  </si>
  <si>
    <t>Beard, Cameron</t>
  </si>
  <si>
    <t>Elder,Matthew D</t>
  </si>
  <si>
    <t>Strong,Ashley T</t>
  </si>
  <si>
    <t>Zielmanski,Kenneth Paul</t>
  </si>
  <si>
    <t>Scott,Jessica A</t>
  </si>
  <si>
    <t>Strait,Karen</t>
  </si>
  <si>
    <t>Brants,Irena K</t>
  </si>
  <si>
    <t>Panchal,Deepal</t>
  </si>
  <si>
    <t>Goldberg,Evan Jay</t>
  </si>
  <si>
    <t>Stevenson,David Andrew</t>
  </si>
  <si>
    <t>Bradley,Rhonda G</t>
  </si>
  <si>
    <t>Bryant,Glenda S</t>
  </si>
  <si>
    <t>Bennett,Kelley Shivers</t>
  </si>
  <si>
    <t>Vo, Trange</t>
  </si>
  <si>
    <t>Stolz, Eliza</t>
  </si>
  <si>
    <t>Buck, Lindsay</t>
  </si>
  <si>
    <t xml:space="preserve">Kusovska,Christiana </t>
  </si>
  <si>
    <t>Thompson,Angela Lynette</t>
  </si>
  <si>
    <t>Skinner,Jamie</t>
  </si>
  <si>
    <t>Research Technician III-NE</t>
  </si>
  <si>
    <t>Purvis,Trisha Allison</t>
  </si>
  <si>
    <t>Price,Bobby D</t>
  </si>
  <si>
    <t>Peterson,Brandon Lavon</t>
  </si>
  <si>
    <t>Lemons,Demetria</t>
  </si>
  <si>
    <t>Head,Jessica Clarissa</t>
  </si>
  <si>
    <t>Hawkins,Camille</t>
  </si>
  <si>
    <t>Harris,Bianca Y</t>
  </si>
  <si>
    <t>Duck, Amanda</t>
  </si>
  <si>
    <t>Research Tech II</t>
  </si>
  <si>
    <t>Amount</t>
  </si>
  <si>
    <t>Title</t>
  </si>
  <si>
    <t>Employee</t>
  </si>
  <si>
    <t>Description</t>
  </si>
  <si>
    <t xml:space="preserve">  Materials &amp; Supplies </t>
  </si>
  <si>
    <t>TOTAL EXPENSES</t>
  </si>
  <si>
    <t>COSTS:</t>
  </si>
  <si>
    <t xml:space="preserve"> Total</t>
  </si>
  <si>
    <t>TOTAL DIRECT COSTS</t>
  </si>
  <si>
    <t>PRIOR YEAR DEFICIT (SURPLUS) per G/L FUND BALANCE</t>
  </si>
  <si>
    <t xml:space="preserve">Salaries and Benefits </t>
  </si>
  <si>
    <t xml:space="preserve">   TOTAL COSTS FOR FULL COST RATE</t>
  </si>
  <si>
    <t>Salaries &amp; Benefits</t>
  </si>
  <si>
    <t>Materials, Supplies, Other</t>
  </si>
  <si>
    <t>DIRECT COSTS</t>
  </si>
  <si>
    <t>Service      Line 1</t>
  </si>
  <si>
    <t>Service      Line 2</t>
  </si>
  <si>
    <t>Service      Line 3</t>
  </si>
  <si>
    <t>FY24</t>
  </si>
  <si>
    <t>Equipment Depreciation</t>
  </si>
  <si>
    <t>Tag #</t>
  </si>
  <si>
    <t>Status</t>
  </si>
  <si>
    <t>Useful Life</t>
  </si>
  <si>
    <t>Acq. Date</t>
  </si>
  <si>
    <t>Equipment Cost or FMV</t>
  </si>
  <si>
    <t>Annual Depreciation Costs</t>
  </si>
  <si>
    <t>Name 1</t>
  </si>
  <si>
    <t>Name 2</t>
  </si>
  <si>
    <t xml:space="preserve"> Travel</t>
  </si>
  <si>
    <t>Estimated FY24 Operating Expenses</t>
  </si>
  <si>
    <t>Equipment type</t>
  </si>
  <si>
    <t xml:space="preserve">  Travel (benefit)</t>
  </si>
  <si>
    <t xml:space="preserve">  Materials &amp; Supplies (usage)</t>
  </si>
  <si>
    <t>N/A</t>
  </si>
  <si>
    <t>Estimated usage</t>
  </si>
  <si>
    <t>Annual Deprec</t>
  </si>
  <si>
    <t>\</t>
  </si>
  <si>
    <t>SRRC FTE %</t>
  </si>
  <si>
    <t>Note 1:</t>
  </si>
  <si>
    <t>Calculation of Annual Estimated Hours</t>
  </si>
  <si>
    <t>Esimated vacation and sick leave - 21 days</t>
  </si>
  <si>
    <t>Total available work hours (40 hrs/wk x 52 wks/yr)</t>
  </si>
  <si>
    <t>13 paid holidays / yr</t>
  </si>
  <si>
    <t>FY24 Estimated Hours (Note 1)</t>
  </si>
  <si>
    <t xml:space="preserve">Other non-billable hours - estimated </t>
  </si>
  <si>
    <t>Note 2:</t>
  </si>
  <si>
    <t>Estimated FY24 Salaries &amp; Fringe (Note 2)</t>
  </si>
  <si>
    <t>Use actual salary.  Composite fringe rates may be applied based on published rates.  See https://research.hawaii.edu/ors/resources/rates/.</t>
  </si>
  <si>
    <t>Estimated FY24 Benefit/Usage for Line</t>
  </si>
  <si>
    <t>SUMMARY</t>
  </si>
  <si>
    <t xml:space="preserve">Proposed FY202X Rates </t>
  </si>
  <si>
    <t>University of Hawaii</t>
  </si>
  <si>
    <t>SRRC Project Name:</t>
  </si>
  <si>
    <t>Proposed FY202X Rates</t>
  </si>
  <si>
    <t xml:space="preserve">SRRC Project Name:  </t>
  </si>
  <si>
    <t>Travel, Materials &amp; Supplies, Other</t>
  </si>
  <si>
    <t>Laboratory Equipment</t>
  </si>
  <si>
    <t>PROJECTED NUMBER OF UNITS</t>
  </si>
  <si>
    <t>INDIRECT COSTS</t>
  </si>
  <si>
    <t>RCUH Management Fee (2.9% MTDC)</t>
  </si>
  <si>
    <t>TOTAL COSTS</t>
  </si>
  <si>
    <t>Subsidy</t>
  </si>
  <si>
    <t xml:space="preserve">   TOTAL COSTS FOR SUBSIDIZED RATE</t>
  </si>
  <si>
    <t>SUBSIDIZED RATE - UH Affiliated</t>
  </si>
  <si>
    <t>FULL COST RATE - Non-UH Affiliated</t>
  </si>
  <si>
    <t>PROPOSED BILLING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</si>
</sst>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0.000%"/>
    <numFmt numFmtId="168" formatCode="m/d/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color theme="0"/>
      <name val="Tahoma"/>
      <family val="2"/>
    </font>
    <font>
      <u/>
      <sz val="14"/>
      <name val="Tahoma"/>
      <family val="2"/>
    </font>
    <font>
      <sz val="8"/>
      <name val="Calibri"/>
      <family val="2"/>
      <scheme val="minor"/>
    </font>
    <font>
      <sz val="14"/>
      <color theme="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color theme="0"/>
      <name val="Tahoma"/>
      <family val="2"/>
    </font>
    <font>
      <sz val="12"/>
      <color theme="0"/>
      <name val="Tahoma"/>
      <family val="2"/>
    </font>
    <font>
      <sz val="16"/>
      <color rgb="FF500000"/>
      <name val="Tahoma"/>
      <family val="2"/>
    </font>
    <font>
      <sz val="11"/>
      <color theme="1"/>
      <name val="Calibri"/>
      <family val="2"/>
      <scheme val="minor"/>
    </font>
    <font>
      <b/>
      <sz val="16"/>
      <color theme="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2" borderId="3" applyNumberFormat="0" applyFont="0" applyAlignment="0" applyProtection="0"/>
    <xf numFmtId="0" fontId="3" fillId="0" borderId="0"/>
    <xf numFmtId="0" fontId="4" fillId="0" borderId="0"/>
    <xf numFmtId="44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8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20">
    <xf numFmtId="0" fontId="0" fillId="0" borderId="0" xfId="0"/>
    <xf numFmtId="41" fontId="5" fillId="0" borderId="0" xfId="4" applyNumberFormat="1" applyFont="1"/>
    <xf numFmtId="41" fontId="5" fillId="0" borderId="6" xfId="4" applyNumberFormat="1" applyFont="1" applyBorder="1"/>
    <xf numFmtId="41" fontId="6" fillId="0" borderId="0" xfId="4" applyNumberFormat="1" applyFont="1" applyAlignment="1">
      <alignment horizontal="center"/>
    </xf>
    <xf numFmtId="41" fontId="7" fillId="0" borderId="0" xfId="4" applyNumberFormat="1" applyFont="1"/>
    <xf numFmtId="41" fontId="7" fillId="0" borderId="0" xfId="4" applyNumberFormat="1" applyFont="1" applyAlignment="1">
      <alignment horizontal="center"/>
    </xf>
    <xf numFmtId="0" fontId="7" fillId="0" borderId="0" xfId="4" applyFont="1" applyAlignment="1">
      <alignment horizontal="left"/>
    </xf>
    <xf numFmtId="41" fontId="7" fillId="0" borderId="6" xfId="4" applyNumberFormat="1" applyFont="1" applyBorder="1"/>
    <xf numFmtId="41" fontId="7" fillId="0" borderId="6" xfId="4" applyNumberFormat="1" applyFont="1" applyBorder="1" applyAlignment="1">
      <alignment horizontal="center"/>
    </xf>
    <xf numFmtId="41" fontId="8" fillId="0" borderId="0" xfId="4" applyNumberFormat="1" applyFont="1" applyAlignment="1">
      <alignment horizontal="center"/>
    </xf>
    <xf numFmtId="41" fontId="8" fillId="0" borderId="0" xfId="4" applyNumberFormat="1" applyFont="1"/>
    <xf numFmtId="41" fontId="8" fillId="0" borderId="0" xfId="5" applyNumberFormat="1" applyFont="1"/>
    <xf numFmtId="41" fontId="8" fillId="0" borderId="1" xfId="4" applyNumberFormat="1" applyFont="1" applyBorder="1" applyAlignment="1">
      <alignment horizontal="center" wrapText="1"/>
    </xf>
    <xf numFmtId="0" fontId="7" fillId="0" borderId="0" xfId="4" applyFont="1"/>
    <xf numFmtId="41" fontId="7" fillId="0" borderId="0" xfId="5" applyNumberFormat="1" applyFont="1"/>
    <xf numFmtId="9" fontId="7" fillId="0" borderId="5" xfId="5" applyNumberFormat="1" applyFont="1" applyBorder="1"/>
    <xf numFmtId="41" fontId="10" fillId="0" borderId="0" xfId="5" applyNumberFormat="1" applyFont="1"/>
    <xf numFmtId="41" fontId="7" fillId="0" borderId="2" xfId="6" applyNumberFormat="1" applyFont="1" applyBorder="1" applyAlignment="1"/>
    <xf numFmtId="9" fontId="7" fillId="0" borderId="0" xfId="5" applyNumberFormat="1" applyFont="1"/>
    <xf numFmtId="9" fontId="7" fillId="0" borderId="0" xfId="4" applyNumberFormat="1" applyFont="1"/>
    <xf numFmtId="10" fontId="7" fillId="0" borderId="0" xfId="4" applyNumberFormat="1" applyFont="1"/>
    <xf numFmtId="165" fontId="7" fillId="0" borderId="0" xfId="5" applyNumberFormat="1" applyFont="1"/>
    <xf numFmtId="41" fontId="7" fillId="0" borderId="0" xfId="4" applyNumberFormat="1" applyFont="1" applyAlignment="1">
      <alignment horizontal="right"/>
    </xf>
    <xf numFmtId="0" fontId="5" fillId="0" borderId="0" xfId="1" applyFont="1"/>
    <xf numFmtId="0" fontId="5" fillId="0" borderId="0" xfId="1" applyFont="1" applyProtection="1">
      <protection locked="0"/>
    </xf>
    <xf numFmtId="41" fontId="5" fillId="0" borderId="0" xfId="2" applyNumberFormat="1" applyFont="1" applyFill="1" applyBorder="1" applyAlignment="1" applyProtection="1">
      <alignment horizontal="center" vertical="center"/>
      <protection locked="0"/>
    </xf>
    <xf numFmtId="41" fontId="5" fillId="0" borderId="0" xfId="1" applyNumberFormat="1" applyFont="1"/>
    <xf numFmtId="0" fontId="5" fillId="0" borderId="0" xfId="1" applyFont="1" applyAlignment="1">
      <alignment vertical="center"/>
    </xf>
    <xf numFmtId="164" fontId="5" fillId="0" borderId="0" xfId="1" applyNumberFormat="1" applyFont="1"/>
    <xf numFmtId="166" fontId="5" fillId="0" borderId="0" xfId="4" applyNumberFormat="1" applyFont="1"/>
    <xf numFmtId="167" fontId="5" fillId="0" borderId="0" xfId="4" applyNumberFormat="1" applyFont="1"/>
    <xf numFmtId="0" fontId="7" fillId="0" borderId="0" xfId="1" applyFont="1" applyProtection="1">
      <protection locked="0"/>
    </xf>
    <xf numFmtId="0" fontId="7" fillId="0" borderId="0" xfId="1" applyFont="1"/>
    <xf numFmtId="0" fontId="7" fillId="0" borderId="0" xfId="1" applyFont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41" fontId="12" fillId="0" borderId="0" xfId="5" applyNumberFormat="1" applyFont="1"/>
    <xf numFmtId="0" fontId="14" fillId="0" borderId="0" xfId="1" applyFont="1"/>
    <xf numFmtId="0" fontId="13" fillId="0" borderId="0" xfId="4" applyFont="1" applyAlignment="1">
      <alignment horizontal="center"/>
    </xf>
    <xf numFmtId="41" fontId="8" fillId="0" borderId="0" xfId="4" applyNumberFormat="1" applyFont="1" applyAlignment="1">
      <alignment horizontal="right"/>
    </xf>
    <xf numFmtId="165" fontId="7" fillId="0" borderId="0" xfId="4" applyNumberFormat="1" applyFont="1"/>
    <xf numFmtId="41" fontId="7" fillId="0" borderId="2" xfId="4" applyNumberFormat="1" applyFont="1" applyBorder="1"/>
    <xf numFmtId="0" fontId="8" fillId="0" borderId="0" xfId="1" applyFont="1" applyAlignment="1" applyProtection="1">
      <alignment vertical="center"/>
      <protection locked="0"/>
    </xf>
    <xf numFmtId="37" fontId="7" fillId="0" borderId="0" xfId="2" applyNumberFormat="1" applyFont="1" applyFill="1" applyBorder="1" applyProtection="1"/>
    <xf numFmtId="41" fontId="7" fillId="0" borderId="0" xfId="2" applyNumberFormat="1" applyFont="1" applyFill="1" applyBorder="1" applyProtection="1"/>
    <xf numFmtId="0" fontId="7" fillId="0" borderId="0" xfId="1" applyFont="1" applyAlignment="1" applyProtection="1">
      <alignment wrapText="1"/>
      <protection locked="0"/>
    </xf>
    <xf numFmtId="37" fontId="7" fillId="0" borderId="0" xfId="2" applyNumberFormat="1" applyFont="1" applyFill="1" applyBorder="1" applyProtection="1">
      <protection locked="0"/>
    </xf>
    <xf numFmtId="41" fontId="7" fillId="0" borderId="0" xfId="2" applyNumberFormat="1" applyFont="1" applyFill="1" applyBorder="1" applyProtection="1">
      <protection locked="0"/>
    </xf>
    <xf numFmtId="0" fontId="7" fillId="0" borderId="0" xfId="1" applyFont="1" applyAlignment="1" applyProtection="1">
      <alignment horizontal="right"/>
      <protection locked="0"/>
    </xf>
    <xf numFmtId="41" fontId="7" fillId="0" borderId="0" xfId="1" applyNumberFormat="1" applyFont="1" applyProtection="1">
      <protection locked="0"/>
    </xf>
    <xf numFmtId="0" fontId="7" fillId="0" borderId="0" xfId="1" applyFont="1" applyAlignment="1" applyProtection="1">
      <alignment horizontal="right" vertical="center"/>
      <protection locked="0"/>
    </xf>
    <xf numFmtId="41" fontId="7" fillId="0" borderId="7" xfId="2" applyNumberFormat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  <protection locked="0"/>
    </xf>
    <xf numFmtId="41" fontId="7" fillId="0" borderId="0" xfId="2" applyNumberFormat="1" applyFont="1" applyFill="1" applyBorder="1" applyAlignment="1" applyProtection="1">
      <alignment vertical="center"/>
    </xf>
    <xf numFmtId="41" fontId="7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left"/>
      <protection locked="0"/>
    </xf>
    <xf numFmtId="44" fontId="8" fillId="0" borderId="0" xfId="2" applyNumberFormat="1" applyFont="1" applyFill="1" applyBorder="1" applyProtection="1"/>
    <xf numFmtId="164" fontId="7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horizontal="right"/>
      <protection locked="0"/>
    </xf>
    <xf numFmtId="43" fontId="7" fillId="0" borderId="0" xfId="2" applyFont="1" applyFill="1" applyBorder="1" applyProtection="1">
      <protection locked="0"/>
    </xf>
    <xf numFmtId="41" fontId="17" fillId="0" borderId="0" xfId="4" applyNumberFormat="1" applyFont="1"/>
    <xf numFmtId="41" fontId="8" fillId="0" borderId="6" xfId="4" applyNumberFormat="1" applyFont="1" applyBorder="1"/>
    <xf numFmtId="168" fontId="8" fillId="0" borderId="6" xfId="4" applyNumberFormat="1" applyFont="1" applyBorder="1" applyAlignment="1">
      <alignment horizontal="center"/>
    </xf>
    <xf numFmtId="41" fontId="8" fillId="0" borderId="6" xfId="4" applyNumberFormat="1" applyFont="1" applyBorder="1" applyAlignment="1">
      <alignment horizontal="center"/>
    </xf>
    <xf numFmtId="0" fontId="8" fillId="0" borderId="0" xfId="4" quotePrefix="1" applyFont="1" applyAlignment="1">
      <alignment horizontal="left"/>
    </xf>
    <xf numFmtId="49" fontId="7" fillId="0" borderId="0" xfId="4" applyNumberFormat="1" applyFont="1" applyAlignment="1">
      <alignment horizontal="center"/>
    </xf>
    <xf numFmtId="168" fontId="7" fillId="0" borderId="0" xfId="4" applyNumberFormat="1" applyFont="1" applyAlignment="1">
      <alignment horizontal="center"/>
    </xf>
    <xf numFmtId="40" fontId="7" fillId="0" borderId="0" xfId="7" applyFont="1" applyAlignment="1">
      <alignment horizontal="right"/>
    </xf>
    <xf numFmtId="0" fontId="7" fillId="0" borderId="0" xfId="4" quotePrefix="1" applyFont="1" applyAlignment="1">
      <alignment horizontal="left"/>
    </xf>
    <xf numFmtId="0" fontId="8" fillId="0" borderId="0" xfId="4" applyFont="1"/>
    <xf numFmtId="49" fontId="7" fillId="0" borderId="0" xfId="8" quotePrefix="1" applyNumberFormat="1" applyFont="1" applyAlignment="1">
      <alignment horizontal="center"/>
    </xf>
    <xf numFmtId="38" fontId="7" fillId="0" borderId="0" xfId="7" applyNumberFormat="1" applyFont="1" applyAlignment="1">
      <alignment horizontal="right"/>
    </xf>
    <xf numFmtId="41" fontId="7" fillId="0" borderId="0" xfId="7" applyNumberFormat="1" applyFont="1"/>
    <xf numFmtId="41" fontId="7" fillId="0" borderId="0" xfId="4" quotePrefix="1" applyNumberFormat="1" applyFont="1" applyAlignment="1">
      <alignment horizontal="center"/>
    </xf>
    <xf numFmtId="41" fontId="7" fillId="0" borderId="0" xfId="4" quotePrefix="1" applyNumberFormat="1" applyFont="1"/>
    <xf numFmtId="9" fontId="5" fillId="0" borderId="0" xfId="11" applyFont="1"/>
    <xf numFmtId="43" fontId="5" fillId="0" borderId="0" xfId="4" applyNumberFormat="1" applyFont="1"/>
    <xf numFmtId="9" fontId="7" fillId="0" borderId="0" xfId="11" applyFont="1"/>
    <xf numFmtId="43" fontId="7" fillId="0" borderId="0" xfId="4" applyNumberFormat="1" applyFont="1"/>
    <xf numFmtId="41" fontId="7" fillId="0" borderId="0" xfId="5" applyNumberFormat="1" applyFont="1" applyFill="1"/>
    <xf numFmtId="9" fontId="7" fillId="0" borderId="5" xfId="5" applyNumberFormat="1" applyFont="1" applyFill="1" applyBorder="1"/>
    <xf numFmtId="41" fontId="12" fillId="0" borderId="0" xfId="5" applyNumberFormat="1" applyFont="1" applyFill="1"/>
    <xf numFmtId="41" fontId="7" fillId="0" borderId="0" xfId="4" applyNumberFormat="1" applyFont="1" applyAlignment="1">
      <alignment horizontal="center"/>
    </xf>
    <xf numFmtId="9" fontId="5" fillId="0" borderId="0" xfId="4" applyNumberFormat="1" applyFont="1"/>
    <xf numFmtId="0" fontId="8" fillId="0" borderId="0" xfId="4" applyNumberFormat="1" applyFont="1"/>
    <xf numFmtId="165" fontId="7" fillId="0" borderId="0" xfId="10" applyNumberFormat="1" applyFont="1"/>
    <xf numFmtId="41" fontId="7" fillId="0" borderId="0" xfId="4" applyNumberFormat="1" applyFont="1" applyAlignment="1">
      <alignment horizontal="left"/>
    </xf>
    <xf numFmtId="41" fontId="7" fillId="0" borderId="0" xfId="4" applyNumberFormat="1" applyFont="1" applyAlignment="1"/>
    <xf numFmtId="41" fontId="7" fillId="0" borderId="2" xfId="4" applyNumberFormat="1" applyFont="1" applyBorder="1" applyAlignment="1">
      <alignment horizontal="center"/>
    </xf>
    <xf numFmtId="0" fontId="16" fillId="3" borderId="0" xfId="1" applyFont="1" applyFill="1"/>
    <xf numFmtId="41" fontId="16" fillId="3" borderId="0" xfId="2" applyNumberFormat="1" applyFont="1" applyFill="1" applyBorder="1" applyAlignment="1" applyProtection="1">
      <alignment horizontal="center" vertical="center"/>
      <protection locked="0"/>
    </xf>
    <xf numFmtId="0" fontId="9" fillId="3" borderId="0" xfId="1" applyFont="1" applyFill="1" applyAlignment="1" applyProtection="1">
      <alignment horizontal="center"/>
      <protection locked="0"/>
    </xf>
    <xf numFmtId="0" fontId="9" fillId="3" borderId="6" xfId="1" applyFont="1" applyFill="1" applyBorder="1" applyAlignment="1" applyProtection="1">
      <alignment horizontal="center"/>
      <protection locked="0"/>
    </xf>
    <xf numFmtId="41" fontId="9" fillId="3" borderId="1" xfId="4" applyNumberFormat="1" applyFont="1" applyFill="1" applyBorder="1" applyAlignment="1">
      <alignment horizontal="center"/>
    </xf>
    <xf numFmtId="41" fontId="15" fillId="3" borderId="1" xfId="4" applyNumberFormat="1" applyFont="1" applyFill="1" applyBorder="1" applyAlignment="1">
      <alignment horizontal="center" wrapText="1"/>
    </xf>
    <xf numFmtId="0" fontId="16" fillId="3" borderId="4" xfId="5" applyFont="1" applyFill="1" applyBorder="1" applyAlignment="1">
      <alignment horizontal="center" wrapText="1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4" applyFont="1" applyFill="1" applyBorder="1" applyAlignment="1">
      <alignment horizontal="center" wrapText="1"/>
    </xf>
    <xf numFmtId="41" fontId="15" fillId="3" borderId="1" xfId="4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168" fontId="15" fillId="3" borderId="1" xfId="4" applyNumberFormat="1" applyFont="1" applyFill="1" applyBorder="1" applyAlignment="1">
      <alignment horizontal="center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41" fontId="7" fillId="0" borderId="1" xfId="2" applyNumberFormat="1" applyFont="1" applyFill="1" applyBorder="1" applyAlignment="1" applyProtection="1">
      <alignment vertical="center"/>
    </xf>
    <xf numFmtId="44" fontId="7" fillId="0" borderId="0" xfId="12" applyFont="1" applyFill="1" applyBorder="1" applyProtection="1">
      <protection locked="0"/>
    </xf>
    <xf numFmtId="0" fontId="5" fillId="0" borderId="0" xfId="1" applyFont="1" applyAlignment="1">
      <alignment horizontal="center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0" xfId="1" applyFont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5" applyFont="1" applyAlignment="1">
      <alignment horizontal="center"/>
    </xf>
    <xf numFmtId="41" fontId="7" fillId="0" borderId="0" xfId="4" applyNumberFormat="1" applyFont="1" applyAlignment="1">
      <alignment horizontal="center"/>
    </xf>
    <xf numFmtId="41" fontId="5" fillId="0" borderId="0" xfId="4" applyNumberFormat="1" applyFont="1" applyAlignment="1">
      <alignment horizontal="center"/>
    </xf>
    <xf numFmtId="41" fontId="19" fillId="0" borderId="0" xfId="4" applyNumberFormat="1" applyFont="1" applyAlignment="1">
      <alignment horizontal="center"/>
    </xf>
    <xf numFmtId="44" fontId="5" fillId="0" borderId="0" xfId="1" applyNumberFormat="1" applyFont="1"/>
    <xf numFmtId="0" fontId="9" fillId="3" borderId="0" xfId="1" applyFont="1" applyFill="1" applyBorder="1" applyAlignment="1" applyProtection="1">
      <alignment horizontal="center" wrapText="1"/>
      <protection locked="0"/>
    </xf>
    <xf numFmtId="0" fontId="9" fillId="3" borderId="0" xfId="1" applyFont="1" applyFill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Border="1" applyProtection="1">
      <protection locked="0"/>
    </xf>
    <xf numFmtId="41" fontId="7" fillId="0" borderId="0" xfId="1" applyNumberFormat="1" applyFont="1" applyBorder="1" applyProtection="1">
      <protection locked="0"/>
    </xf>
    <xf numFmtId="164" fontId="7" fillId="0" borderId="0" xfId="2" applyNumberFormat="1" applyFont="1" applyFill="1" applyBorder="1" applyProtection="1"/>
    <xf numFmtId="0" fontId="5" fillId="0" borderId="0" xfId="1" applyFont="1" applyBorder="1"/>
  </cellXfs>
  <cellStyles count="13">
    <cellStyle name="Comma" xfId="10" builtinId="3"/>
    <cellStyle name="Comma 2" xfId="2" xr:uid="{CA7C02CE-766F-480A-B0DA-CE6DA882E354}"/>
    <cellStyle name="Comma 3" xfId="7" xr:uid="{39B03021-F33D-4C7F-B432-230E37203901}"/>
    <cellStyle name="Currency" xfId="12" builtinId="4"/>
    <cellStyle name="Currency 2" xfId="6" xr:uid="{70A06A10-35D7-4D35-BAE1-289E2D554E69}"/>
    <cellStyle name="Currency 3" xfId="9" xr:uid="{7FCE5DDA-D712-4CA2-97F5-7BB3C6492344}"/>
    <cellStyle name="Normal" xfId="0" builtinId="0"/>
    <cellStyle name="Normal 2" xfId="1" xr:uid="{775D5A18-BB63-4529-9205-55F2DB27B33C}"/>
    <cellStyle name="Normal 2 2" xfId="5" xr:uid="{DE05F2E8-572F-4B54-9CDD-A70AA7682E62}"/>
    <cellStyle name="Normal 3" xfId="4" xr:uid="{D75AA422-EB17-4F07-9939-FD7B778C918B}"/>
    <cellStyle name="Note 2" xfId="3" xr:uid="{D274DCD8-04BB-45BA-86CB-BF2802C5FF8D}"/>
    <cellStyle name="Percent" xfId="11" builtinId="5"/>
    <cellStyle name="PSChar" xfId="8" xr:uid="{4E11B523-73E5-4508-BE9C-D9D108795805}"/>
  </cellStyles>
  <dxfs count="0"/>
  <tableStyles count="0" defaultTableStyle="TableStyleMedium2" defaultPivotStyle="PivotStyleLight16"/>
  <colors>
    <mruColors>
      <color rgb="FF500000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ACC-0C07-4CD2-86E0-0120888BB890}">
  <sheetPr>
    <pageSetUpPr fitToPage="1"/>
  </sheetPr>
  <dimension ref="B1:J53"/>
  <sheetViews>
    <sheetView tabSelected="1" topLeftCell="A19" zoomScale="69" zoomScaleNormal="69" zoomScalePageLayoutView="75" workbookViewId="0">
      <selection activeCell="E32" sqref="E32"/>
    </sheetView>
  </sheetViews>
  <sheetFormatPr defaultColWidth="8.7109375" defaultRowHeight="15" x14ac:dyDescent="0.2"/>
  <cols>
    <col min="1" max="1" width="2.28515625" style="23" customWidth="1"/>
    <col min="2" max="2" width="72.5703125" style="23" bestFit="1" customWidth="1"/>
    <col min="3" max="3" width="5.7109375" style="23" hidden="1" customWidth="1"/>
    <col min="4" max="4" width="14" style="23" bestFit="1" customWidth="1"/>
    <col min="5" max="6" width="13.42578125" style="23" bestFit="1" customWidth="1"/>
    <col min="7" max="7" width="12.7109375" style="23" customWidth="1"/>
    <col min="8" max="8" width="10.140625" style="23" bestFit="1" customWidth="1"/>
    <col min="9" max="16384" width="8.7109375" style="23"/>
  </cols>
  <sheetData>
    <row r="1" spans="2:10" x14ac:dyDescent="0.2">
      <c r="B1" s="103"/>
      <c r="C1" s="103"/>
      <c r="D1" s="103"/>
      <c r="E1" s="103"/>
      <c r="F1" s="103"/>
      <c r="G1" s="103"/>
    </row>
    <row r="2" spans="2:10" ht="19.5" x14ac:dyDescent="0.25">
      <c r="B2" s="107" t="s">
        <v>107</v>
      </c>
      <c r="C2" s="107"/>
      <c r="D2" s="107"/>
      <c r="E2" s="107"/>
      <c r="F2" s="107"/>
      <c r="G2" s="107"/>
      <c r="H2" s="37"/>
      <c r="I2" s="37"/>
      <c r="J2" s="37"/>
    </row>
    <row r="3" spans="2:10" s="36" customFormat="1" ht="19.149999999999999" customHeight="1" x14ac:dyDescent="0.25">
      <c r="B3" s="105" t="s">
        <v>108</v>
      </c>
      <c r="C3" s="105"/>
      <c r="D3" s="105"/>
      <c r="E3" s="105"/>
      <c r="F3" s="105"/>
      <c r="G3" s="105"/>
    </row>
    <row r="4" spans="2:10" s="36" customFormat="1" ht="19.149999999999999" customHeight="1" x14ac:dyDescent="0.25">
      <c r="B4" s="106" t="s">
        <v>106</v>
      </c>
      <c r="C4" s="106"/>
      <c r="D4" s="106"/>
      <c r="E4" s="106"/>
      <c r="F4" s="106"/>
      <c r="G4" s="106"/>
    </row>
    <row r="5" spans="2:10" s="36" customFormat="1" ht="19.149999999999999" customHeight="1" x14ac:dyDescent="0.25">
      <c r="B5" s="104" t="s">
        <v>105</v>
      </c>
      <c r="C5" s="104"/>
      <c r="D5" s="104"/>
      <c r="E5" s="104"/>
      <c r="F5" s="104"/>
      <c r="G5" s="104"/>
    </row>
    <row r="6" spans="2:10" ht="9" customHeight="1" x14ac:dyDescent="0.2"/>
    <row r="7" spans="2:10" ht="15.6" customHeight="1" x14ac:dyDescent="0.2">
      <c r="B7" s="24"/>
      <c r="C7" s="24"/>
      <c r="D7" s="88"/>
      <c r="E7" s="89"/>
      <c r="F7" s="89"/>
      <c r="G7" s="89"/>
    </row>
    <row r="8" spans="2:10" ht="18" customHeight="1" x14ac:dyDescent="0.25">
      <c r="B8" s="31"/>
      <c r="C8" s="31"/>
      <c r="D8" s="113" t="s">
        <v>74</v>
      </c>
      <c r="E8" s="90" t="s">
        <v>1</v>
      </c>
      <c r="F8" s="90" t="s">
        <v>1</v>
      </c>
      <c r="G8" s="90" t="s">
        <v>2</v>
      </c>
    </row>
    <row r="9" spans="2:10" ht="15.6" customHeight="1" thickBot="1" x14ac:dyDescent="0.3">
      <c r="B9" s="32"/>
      <c r="C9" s="31"/>
      <c r="D9" s="114" t="s">
        <v>63</v>
      </c>
      <c r="E9" s="91" t="s">
        <v>3</v>
      </c>
      <c r="F9" s="91" t="s">
        <v>4</v>
      </c>
      <c r="G9" s="91" t="s">
        <v>5</v>
      </c>
    </row>
    <row r="10" spans="2:10" ht="19.149999999999999" customHeight="1" x14ac:dyDescent="0.25">
      <c r="B10" s="34" t="s">
        <v>62</v>
      </c>
      <c r="C10" s="31"/>
      <c r="D10" s="115"/>
      <c r="E10" s="33"/>
      <c r="F10" s="33"/>
      <c r="G10" s="33"/>
    </row>
    <row r="11" spans="2:10" ht="6" customHeight="1" x14ac:dyDescent="0.25">
      <c r="B11" s="31"/>
      <c r="C11" s="31"/>
      <c r="D11" s="115"/>
      <c r="E11" s="33"/>
      <c r="F11" s="33"/>
      <c r="G11" s="33"/>
    </row>
    <row r="12" spans="2:10" ht="14.65" customHeight="1" x14ac:dyDescent="0.25">
      <c r="B12" s="41" t="s">
        <v>70</v>
      </c>
      <c r="C12" s="31"/>
      <c r="D12" s="115"/>
      <c r="E12" s="33"/>
      <c r="F12" s="33"/>
      <c r="G12" s="33"/>
    </row>
    <row r="13" spans="2:10" ht="4.1500000000000004" customHeight="1" x14ac:dyDescent="0.25">
      <c r="B13" s="34"/>
      <c r="C13" s="31"/>
      <c r="D13" s="116"/>
      <c r="E13" s="31"/>
      <c r="F13" s="31"/>
      <c r="G13" s="31"/>
    </row>
    <row r="14" spans="2:10" ht="14.65" customHeight="1" x14ac:dyDescent="0.25">
      <c r="B14" s="31" t="s">
        <v>66</v>
      </c>
      <c r="C14" s="31"/>
      <c r="D14" s="42">
        <f>SUM(E14:G14)</f>
        <v>69405</v>
      </c>
      <c r="E14" s="42">
        <f>SalariesBenefits!F69</f>
        <v>18425</v>
      </c>
      <c r="F14" s="42">
        <f>SalariesBenefits!G69</f>
        <v>36438</v>
      </c>
      <c r="G14" s="42">
        <f>SalariesBenefits!H69</f>
        <v>14542</v>
      </c>
      <c r="H14" s="26"/>
      <c r="I14" s="26"/>
    </row>
    <row r="15" spans="2:10" ht="6" customHeight="1" x14ac:dyDescent="0.25">
      <c r="B15" s="44"/>
      <c r="C15" s="31"/>
      <c r="D15" s="42"/>
      <c r="E15" s="42"/>
      <c r="F15" s="43"/>
      <c r="G15" s="43"/>
    </row>
    <row r="16" spans="2:10" ht="14.65" customHeight="1" x14ac:dyDescent="0.25">
      <c r="B16" s="31" t="s">
        <v>69</v>
      </c>
      <c r="C16" s="31"/>
      <c r="D16" s="45">
        <f>SUM(E16:G16)</f>
        <v>18155</v>
      </c>
      <c r="E16" s="45">
        <f>MaterialsSupplies!C23</f>
        <v>7262.0000000000009</v>
      </c>
      <c r="F16" s="45">
        <f>MaterialsSupplies!D23</f>
        <v>7178.880000000001</v>
      </c>
      <c r="G16" s="45">
        <f>MaterialsSupplies!E23</f>
        <v>3714.1200000000003</v>
      </c>
    </row>
    <row r="17" spans="2:8" ht="6.6" customHeight="1" x14ac:dyDescent="0.25">
      <c r="B17" s="31"/>
      <c r="C17" s="31"/>
      <c r="D17" s="45"/>
      <c r="E17" s="45"/>
      <c r="F17" s="46"/>
      <c r="G17" s="46"/>
    </row>
    <row r="18" spans="2:8" ht="17.25" customHeight="1" x14ac:dyDescent="0.25">
      <c r="B18" s="54" t="s">
        <v>75</v>
      </c>
      <c r="C18" s="47"/>
      <c r="D18" s="45">
        <f>SUM(E18:G18)</f>
        <v>4767</v>
      </c>
      <c r="E18" s="45">
        <f>Equipment!H19</f>
        <v>1302</v>
      </c>
      <c r="F18" s="45">
        <f>Equipment!I19</f>
        <v>2392</v>
      </c>
      <c r="G18" s="45">
        <f>Equipment!J19</f>
        <v>1073</v>
      </c>
    </row>
    <row r="19" spans="2:8" ht="15" customHeight="1" x14ac:dyDescent="0.25">
      <c r="B19" s="31"/>
      <c r="C19" s="31"/>
      <c r="D19" s="117"/>
      <c r="E19" s="48"/>
      <c r="F19" s="48"/>
      <c r="G19" s="48"/>
    </row>
    <row r="20" spans="2:8" s="27" customFormat="1" ht="18" x14ac:dyDescent="0.2">
      <c r="B20" s="41" t="s">
        <v>64</v>
      </c>
      <c r="C20" s="49" t="s">
        <v>6</v>
      </c>
      <c r="D20" s="52">
        <f t="shared" ref="D20:F20" si="0">SUM(D14:D19)</f>
        <v>92327</v>
      </c>
      <c r="E20" s="50">
        <f t="shared" si="0"/>
        <v>26989</v>
      </c>
      <c r="F20" s="50">
        <f t="shared" si="0"/>
        <v>46008.880000000005</v>
      </c>
      <c r="G20" s="50">
        <f>SUM(G14:G19)</f>
        <v>19329.12</v>
      </c>
      <c r="H20" s="26"/>
    </row>
    <row r="21" spans="2:8" s="27" customFormat="1" ht="18" x14ac:dyDescent="0.2">
      <c r="B21" s="51"/>
      <c r="C21" s="49"/>
      <c r="D21" s="52"/>
      <c r="E21" s="52"/>
      <c r="F21" s="52"/>
      <c r="G21" s="52"/>
      <c r="H21" s="26"/>
    </row>
    <row r="22" spans="2:8" s="27" customFormat="1" ht="18" x14ac:dyDescent="0.25">
      <c r="B22" s="41" t="s">
        <v>114</v>
      </c>
      <c r="C22" s="49"/>
      <c r="D22" s="53"/>
      <c r="E22" s="53"/>
      <c r="F22" s="53"/>
      <c r="G22" s="53"/>
    </row>
    <row r="23" spans="2:8" s="27" customFormat="1" ht="18" x14ac:dyDescent="0.25">
      <c r="B23" s="51" t="s">
        <v>115</v>
      </c>
      <c r="C23" s="49"/>
      <c r="D23" s="53">
        <f>SUM(E23:G23)</f>
        <v>2012.7449999999999</v>
      </c>
      <c r="E23" s="53">
        <f>E14*2.9%</f>
        <v>534.32499999999993</v>
      </c>
      <c r="F23" s="53">
        <f t="shared" ref="F23:G23" si="1">F14*2.9%</f>
        <v>1056.702</v>
      </c>
      <c r="G23" s="53">
        <f t="shared" si="1"/>
        <v>421.71799999999996</v>
      </c>
    </row>
    <row r="24" spans="2:8" s="27" customFormat="1" ht="18" x14ac:dyDescent="0.25">
      <c r="B24" s="41"/>
      <c r="C24" s="49"/>
      <c r="D24" s="53"/>
      <c r="E24" s="53"/>
      <c r="F24" s="53"/>
      <c r="G24" s="53"/>
    </row>
    <row r="25" spans="2:8" s="27" customFormat="1" ht="18" x14ac:dyDescent="0.25">
      <c r="B25" s="41" t="s">
        <v>116</v>
      </c>
      <c r="C25" s="49"/>
      <c r="D25" s="53">
        <f>SUM(E25:G25)</f>
        <v>94339.74500000001</v>
      </c>
      <c r="E25" s="53">
        <f>E23+E20</f>
        <v>27523.325000000001</v>
      </c>
      <c r="F25" s="53">
        <f t="shared" ref="F25:G25" si="2">F23+F20</f>
        <v>47065.582000000002</v>
      </c>
      <c r="G25" s="53">
        <f t="shared" si="2"/>
        <v>19750.838</v>
      </c>
    </row>
    <row r="26" spans="2:8" s="27" customFormat="1" ht="18" x14ac:dyDescent="0.25">
      <c r="B26" s="41"/>
      <c r="C26" s="49"/>
      <c r="D26" s="53"/>
      <c r="E26" s="53"/>
      <c r="F26" s="53"/>
      <c r="G26" s="53"/>
    </row>
    <row r="27" spans="2:8" s="27" customFormat="1" ht="18" x14ac:dyDescent="0.25">
      <c r="B27" s="51" t="s">
        <v>65</v>
      </c>
      <c r="C27" s="51"/>
      <c r="D27" s="45">
        <f>SUM(E27:G27)</f>
        <v>5000</v>
      </c>
      <c r="E27" s="53">
        <v>-5000</v>
      </c>
      <c r="F27" s="53">
        <v>10000</v>
      </c>
      <c r="G27" s="53">
        <v>0</v>
      </c>
    </row>
    <row r="28" spans="2:8" s="27" customFormat="1" ht="18" x14ac:dyDescent="0.25">
      <c r="B28" s="51"/>
      <c r="C28" s="51"/>
      <c r="D28" s="53"/>
      <c r="E28" s="53"/>
      <c r="F28" s="53"/>
      <c r="G28" s="53"/>
    </row>
    <row r="29" spans="2:8" s="27" customFormat="1" ht="17.649999999999999" customHeight="1" x14ac:dyDescent="0.25">
      <c r="B29" s="41" t="s">
        <v>67</v>
      </c>
      <c r="C29" s="51"/>
      <c r="D29" s="52">
        <f>SUM(E29:G29)</f>
        <v>99339.74500000001</v>
      </c>
      <c r="E29" s="50">
        <f>E25+E27</f>
        <v>22523.325000000001</v>
      </c>
      <c r="F29" s="50">
        <f>F25+F27</f>
        <v>57065.582000000002</v>
      </c>
      <c r="G29" s="50">
        <f>G25+G27</f>
        <v>19750.838</v>
      </c>
    </row>
    <row r="30" spans="2:8" s="27" customFormat="1" ht="8.65" customHeight="1" x14ac:dyDescent="0.25">
      <c r="B30" s="41"/>
      <c r="C30" s="51"/>
      <c r="D30" s="52"/>
      <c r="E30" s="52"/>
      <c r="F30" s="52"/>
      <c r="G30" s="52"/>
    </row>
    <row r="31" spans="2:8" s="27" customFormat="1" ht="18" customHeight="1" x14ac:dyDescent="0.25">
      <c r="B31" s="51" t="s">
        <v>117</v>
      </c>
      <c r="C31" s="51"/>
      <c r="D31" s="52"/>
      <c r="E31" s="52">
        <v>4000</v>
      </c>
      <c r="F31" s="52">
        <v>10000</v>
      </c>
      <c r="G31" s="52">
        <v>0</v>
      </c>
    </row>
    <row r="32" spans="2:8" s="27" customFormat="1" ht="18" customHeight="1" x14ac:dyDescent="0.25">
      <c r="B32" s="41"/>
      <c r="C32" s="51"/>
      <c r="D32" s="52"/>
      <c r="E32" s="101"/>
      <c r="F32" s="101"/>
      <c r="G32" s="101"/>
    </row>
    <row r="33" spans="2:8" s="27" customFormat="1" ht="18" customHeight="1" x14ac:dyDescent="0.25">
      <c r="B33" s="41" t="s">
        <v>118</v>
      </c>
      <c r="C33" s="51"/>
      <c r="D33" s="52">
        <f>SUM(E33:G33)</f>
        <v>85339.74500000001</v>
      </c>
      <c r="E33" s="52">
        <f>E29-E31</f>
        <v>18523.325000000001</v>
      </c>
      <c r="F33" s="52">
        <f>F29-F31</f>
        <v>47065.582000000002</v>
      </c>
      <c r="G33" s="52">
        <f>G29-G31</f>
        <v>19750.838</v>
      </c>
    </row>
    <row r="34" spans="2:8" s="27" customFormat="1" ht="18" customHeight="1" x14ac:dyDescent="0.25">
      <c r="B34" s="41"/>
      <c r="C34" s="51"/>
      <c r="D34" s="52"/>
      <c r="E34" s="52"/>
      <c r="F34" s="52"/>
      <c r="G34" s="52"/>
    </row>
    <row r="35" spans="2:8" s="27" customFormat="1" ht="18" customHeight="1" x14ac:dyDescent="0.25">
      <c r="B35" s="34" t="s">
        <v>7</v>
      </c>
      <c r="C35" s="51"/>
      <c r="D35" s="52"/>
      <c r="E35" s="52"/>
      <c r="F35" s="52"/>
      <c r="G35" s="52"/>
    </row>
    <row r="36" spans="2:8" s="27" customFormat="1" ht="18" customHeight="1" x14ac:dyDescent="0.25">
      <c r="B36" s="41"/>
      <c r="C36" s="51"/>
      <c r="D36" s="52"/>
      <c r="E36" s="52"/>
      <c r="F36" s="52"/>
      <c r="G36" s="52"/>
    </row>
    <row r="37" spans="2:8" s="27" customFormat="1" ht="18" customHeight="1" x14ac:dyDescent="0.25">
      <c r="B37" s="51" t="s">
        <v>113</v>
      </c>
      <c r="C37" s="51"/>
      <c r="D37" s="52"/>
      <c r="E37" s="52">
        <v>2300</v>
      </c>
      <c r="F37" s="52">
        <v>3000</v>
      </c>
      <c r="G37" s="52">
        <v>3000</v>
      </c>
    </row>
    <row r="38" spans="2:8" s="27" customFormat="1" ht="9" customHeight="1" x14ac:dyDescent="0.25">
      <c r="B38" s="41"/>
      <c r="C38" s="51"/>
      <c r="D38" s="52"/>
      <c r="E38" s="52"/>
      <c r="F38" s="52"/>
      <c r="G38" s="52"/>
    </row>
    <row r="39" spans="2:8" ht="18" x14ac:dyDescent="0.25">
      <c r="B39" s="56" t="s">
        <v>120</v>
      </c>
      <c r="C39" s="31"/>
      <c r="D39" s="46"/>
      <c r="E39" s="102">
        <f>E29/E37</f>
        <v>9.7927499999999998</v>
      </c>
      <c r="F39" s="102">
        <f t="shared" ref="F39:G39" si="3">F29/F37</f>
        <v>19.021860666666669</v>
      </c>
      <c r="G39" s="102">
        <f t="shared" si="3"/>
        <v>6.5836126666666663</v>
      </c>
    </row>
    <row r="40" spans="2:8" ht="11.25" customHeight="1" x14ac:dyDescent="0.25">
      <c r="B40" s="31"/>
      <c r="C40" s="31"/>
      <c r="D40" s="46"/>
      <c r="E40" s="46"/>
      <c r="F40" s="46"/>
      <c r="G40" s="46"/>
    </row>
    <row r="41" spans="2:8" ht="18" x14ac:dyDescent="0.25">
      <c r="B41" s="51" t="s">
        <v>119</v>
      </c>
      <c r="C41" s="51"/>
      <c r="D41" s="46"/>
      <c r="E41" s="102">
        <f>E33/E37</f>
        <v>8.0536195652173923</v>
      </c>
      <c r="F41" s="102">
        <f t="shared" ref="F41:G41" si="4">F33/F37</f>
        <v>15.688527333333335</v>
      </c>
      <c r="G41" s="102">
        <f t="shared" si="4"/>
        <v>6.5836126666666663</v>
      </c>
      <c r="H41" s="26"/>
    </row>
    <row r="42" spans="2:8" ht="4.9000000000000004" customHeight="1" x14ac:dyDescent="0.25">
      <c r="B42" s="51"/>
      <c r="C42" s="47"/>
      <c r="D42" s="43"/>
      <c r="E42" s="55"/>
      <c r="F42" s="55"/>
      <c r="G42" s="55"/>
    </row>
    <row r="43" spans="2:8" s="28" customFormat="1" ht="18" x14ac:dyDescent="0.25">
      <c r="C43" s="57"/>
      <c r="D43" s="118"/>
      <c r="E43" s="55"/>
      <c r="F43" s="55"/>
      <c r="G43" s="55"/>
    </row>
    <row r="44" spans="2:8" ht="4.9000000000000004" customHeight="1" x14ac:dyDescent="0.25">
      <c r="B44" s="31"/>
      <c r="C44" s="47"/>
      <c r="D44" s="58"/>
      <c r="E44" s="58"/>
      <c r="F44" s="58"/>
      <c r="G44" s="58"/>
    </row>
    <row r="45" spans="2:8" x14ac:dyDescent="0.2">
      <c r="D45" s="119"/>
    </row>
    <row r="46" spans="2:8" ht="18" x14ac:dyDescent="0.25">
      <c r="B46" s="34" t="s">
        <v>121</v>
      </c>
      <c r="D46" s="119"/>
    </row>
    <row r="47" spans="2:8" x14ac:dyDescent="0.2">
      <c r="D47" s="119"/>
    </row>
    <row r="48" spans="2:8" ht="18" x14ac:dyDescent="0.25">
      <c r="B48" s="56" t="s">
        <v>120</v>
      </c>
      <c r="D48" s="119"/>
      <c r="E48" s="102">
        <v>10</v>
      </c>
      <c r="F48" s="102">
        <v>19</v>
      </c>
      <c r="G48" s="102">
        <v>7</v>
      </c>
    </row>
    <row r="49" spans="2:7" ht="18" x14ac:dyDescent="0.25">
      <c r="B49" s="31"/>
      <c r="D49" s="119"/>
      <c r="E49" s="46"/>
      <c r="F49" s="46"/>
      <c r="G49" s="46"/>
    </row>
    <row r="50" spans="2:7" ht="18" x14ac:dyDescent="0.25">
      <c r="B50" s="51" t="s">
        <v>119</v>
      </c>
      <c r="D50" s="119"/>
      <c r="E50" s="102">
        <v>8</v>
      </c>
      <c r="F50" s="102">
        <v>16</v>
      </c>
      <c r="G50" s="102">
        <v>7</v>
      </c>
    </row>
    <row r="53" spans="2:7" x14ac:dyDescent="0.2">
      <c r="E53" s="112"/>
    </row>
  </sheetData>
  <sheetProtection formatCells="0" formatColumns="0" formatRows="0" insertColumns="0" insertRows="0" deleteColumns="0" deleteRows="0" selectLockedCells="1"/>
  <mergeCells count="5">
    <mergeCell ref="B1:G1"/>
    <mergeCell ref="B5:G5"/>
    <mergeCell ref="B3:G3"/>
    <mergeCell ref="B4:G4"/>
    <mergeCell ref="B2:G2"/>
  </mergeCells>
  <phoneticPr fontId="11" type="noConversion"/>
  <pageMargins left="0.7" right="0.7" top="0.75" bottom="0.75" header="0.3" footer="0.3"/>
  <pageSetup scale="44" orientation="portrait" r:id="rId1"/>
  <headerFooter>
    <oddFooter>&amp;L&amp;8Revised 11/02/09</oddFooter>
  </headerFooter>
  <ignoredErrors>
    <ignoredError sqref="D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BC81-F821-4902-9CC4-055E1F0F4CEA}">
  <sheetPr>
    <pageSetUpPr fitToPage="1"/>
  </sheetPr>
  <dimension ref="A1:S86"/>
  <sheetViews>
    <sheetView zoomScale="60" zoomScaleNormal="60" workbookViewId="0">
      <pane ySplit="8" topLeftCell="A13" activePane="bottomLeft" state="frozen"/>
      <selection pane="bottomLeft" activeCell="H89" sqref="H89"/>
    </sheetView>
  </sheetViews>
  <sheetFormatPr defaultColWidth="9.28515625" defaultRowHeight="18" x14ac:dyDescent="0.25"/>
  <cols>
    <col min="1" max="1" width="19" style="4" customWidth="1"/>
    <col min="2" max="2" width="61.42578125" style="5" customWidth="1"/>
    <col min="3" max="3" width="17.7109375" style="5" customWidth="1"/>
    <col min="4" max="4" width="11.42578125" style="5" customWidth="1"/>
    <col min="5" max="5" width="2.7109375" style="5" customWidth="1"/>
    <col min="6" max="6" width="13.42578125" style="4" customWidth="1"/>
    <col min="7" max="7" width="14.42578125" style="4" customWidth="1"/>
    <col min="8" max="8" width="13.7109375" style="4" customWidth="1"/>
    <col min="9" max="9" width="2.7109375" style="4" customWidth="1"/>
    <col min="10" max="10" width="15.7109375" style="4" customWidth="1"/>
    <col min="11" max="11" width="6.28515625" style="4" customWidth="1"/>
    <col min="12" max="12" width="7.28515625" style="4" customWidth="1"/>
    <col min="13" max="13" width="11.42578125" style="4" customWidth="1"/>
    <col min="14" max="14" width="10.7109375" style="4" customWidth="1"/>
    <col min="15" max="15" width="20.5703125" style="4" bestFit="1" customWidth="1"/>
    <col min="16" max="17" width="9.28515625" style="4"/>
    <col min="18" max="18" width="10.7109375" style="4" bestFit="1" customWidth="1"/>
    <col min="19" max="16384" width="9.28515625" style="4"/>
  </cols>
  <sheetData>
    <row r="1" spans="1:19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9" s="5" customFormat="1" ht="19.5" x14ac:dyDescent="0.25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9" s="5" customFormat="1" ht="19.5" x14ac:dyDescent="0.25">
      <c r="A3" s="105" t="s">
        <v>108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9" s="5" customFormat="1" ht="19.5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9" ht="19.899999999999999" customHeight="1" x14ac:dyDescent="0.25">
      <c r="A5" s="108" t="s">
        <v>68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9" ht="18.75" thickBot="1" x14ac:dyDescent="0.3">
      <c r="A6" s="7"/>
      <c r="B6" s="8"/>
      <c r="C6" s="8"/>
      <c r="D6" s="8"/>
      <c r="E6" s="8"/>
      <c r="F6" s="7"/>
      <c r="G6" s="7"/>
      <c r="H6" s="7"/>
      <c r="I6" s="7"/>
      <c r="J6" s="7"/>
      <c r="K6" s="7"/>
    </row>
    <row r="7" spans="1:19" x14ac:dyDescent="0.25">
      <c r="B7" s="9"/>
      <c r="C7" s="9"/>
      <c r="D7" s="9"/>
      <c r="E7" s="9"/>
      <c r="F7" s="25"/>
      <c r="G7" s="25"/>
      <c r="H7" s="25"/>
      <c r="I7" s="10"/>
      <c r="J7" s="10"/>
      <c r="K7" s="10"/>
    </row>
    <row r="8" spans="1:19" ht="66.599999999999994" customHeight="1" x14ac:dyDescent="0.25">
      <c r="A8" s="92" t="s">
        <v>58</v>
      </c>
      <c r="B8" s="93" t="s">
        <v>57</v>
      </c>
      <c r="C8" s="93" t="s">
        <v>56</v>
      </c>
      <c r="D8" s="94" t="s">
        <v>93</v>
      </c>
      <c r="E8" s="93"/>
      <c r="F8" s="95" t="s">
        <v>71</v>
      </c>
      <c r="G8" s="95" t="s">
        <v>72</v>
      </c>
      <c r="H8" s="95" t="s">
        <v>73</v>
      </c>
      <c r="I8" s="96"/>
      <c r="J8" s="93" t="s">
        <v>0</v>
      </c>
      <c r="K8" s="12"/>
    </row>
    <row r="9" spans="1:19" x14ac:dyDescent="0.25">
      <c r="A9" s="13"/>
      <c r="B9" s="13"/>
      <c r="C9" s="13"/>
      <c r="D9" s="13" t="s">
        <v>92</v>
      </c>
      <c r="E9" s="13"/>
      <c r="F9"/>
      <c r="G9"/>
      <c r="H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5.6" customHeight="1" x14ac:dyDescent="0.25">
      <c r="A10" s="14"/>
      <c r="B10" s="11" t="s">
        <v>99</v>
      </c>
      <c r="C10" s="14"/>
      <c r="D10" s="14"/>
    </row>
    <row r="11" spans="1:19" ht="13.15" customHeight="1" x14ac:dyDescent="0.25">
      <c r="A11" s="14"/>
      <c r="B11" s="11"/>
      <c r="C11" s="14"/>
      <c r="D11" s="14"/>
    </row>
    <row r="12" spans="1:19" x14ac:dyDescent="0.25">
      <c r="A12" s="14" t="s">
        <v>82</v>
      </c>
      <c r="B12" s="14" t="s">
        <v>55</v>
      </c>
      <c r="C12" s="14">
        <f>C82*D12</f>
        <v>800</v>
      </c>
      <c r="D12" s="15">
        <v>0.5</v>
      </c>
      <c r="F12" s="4">
        <v>265</v>
      </c>
      <c r="G12" s="4">
        <v>346</v>
      </c>
      <c r="H12" s="4">
        <v>189</v>
      </c>
      <c r="J12" s="4">
        <f>SUM(F12:I12)</f>
        <v>800</v>
      </c>
    </row>
    <row r="13" spans="1:19" x14ac:dyDescent="0.25">
      <c r="A13" s="14" t="s">
        <v>83</v>
      </c>
      <c r="B13" s="14" t="s">
        <v>46</v>
      </c>
      <c r="C13" s="14">
        <f>C82*D13</f>
        <v>800</v>
      </c>
      <c r="D13" s="15">
        <v>0.5</v>
      </c>
      <c r="F13" s="4">
        <v>169</v>
      </c>
      <c r="G13" s="4">
        <v>481</v>
      </c>
      <c r="H13" s="4">
        <v>150</v>
      </c>
      <c r="J13" s="4">
        <f>SUM(F13:I13)</f>
        <v>800</v>
      </c>
    </row>
    <row r="14" spans="1:19" ht="19.149999999999999" customHeight="1" thickBot="1" x14ac:dyDescent="0.3">
      <c r="A14" s="14"/>
      <c r="B14" s="16"/>
      <c r="C14" s="17">
        <f>SUM(C12:C13)</f>
        <v>1600</v>
      </c>
      <c r="D14" s="17"/>
      <c r="E14" s="17">
        <v>0</v>
      </c>
      <c r="F14" s="17">
        <f t="shared" ref="F14:H14" si="0">SUM(F12:F13)</f>
        <v>434</v>
      </c>
      <c r="G14" s="17">
        <f t="shared" si="0"/>
        <v>827</v>
      </c>
      <c r="H14" s="17">
        <f t="shared" si="0"/>
        <v>339</v>
      </c>
      <c r="I14" s="17">
        <v>0</v>
      </c>
      <c r="J14" s="17">
        <f>SUM(J12:J13)</f>
        <v>1600</v>
      </c>
    </row>
    <row r="15" spans="1:19" ht="13.15" customHeight="1" thickTop="1" x14ac:dyDescent="0.25">
      <c r="A15" s="14"/>
      <c r="B15" s="16"/>
      <c r="C15" s="14"/>
      <c r="D15" s="18"/>
    </row>
    <row r="16" spans="1:19" ht="13.15" customHeight="1" x14ac:dyDescent="0.25">
      <c r="A16" s="14"/>
      <c r="B16" s="14"/>
      <c r="C16" s="14"/>
      <c r="D16" s="14"/>
    </row>
    <row r="17" spans="1:10" x14ac:dyDescent="0.25">
      <c r="A17" s="14"/>
      <c r="B17" s="11" t="s">
        <v>102</v>
      </c>
      <c r="C17" s="14"/>
      <c r="D17" s="14"/>
      <c r="E17" s="13"/>
      <c r="I17" s="13"/>
      <c r="J17" s="13"/>
    </row>
    <row r="18" spans="1:10" ht="13.15" customHeight="1" x14ac:dyDescent="0.25">
      <c r="A18" s="14"/>
      <c r="B18" s="11"/>
      <c r="C18" s="14"/>
      <c r="D18" s="14"/>
      <c r="E18" s="13"/>
      <c r="F18" s="13"/>
      <c r="G18" s="13"/>
      <c r="H18" s="13"/>
      <c r="I18" s="13"/>
      <c r="J18" s="13"/>
    </row>
    <row r="19" spans="1:10" ht="19.899999999999999" hidden="1" customHeight="1" x14ac:dyDescent="0.25">
      <c r="A19" s="14" t="s">
        <v>82</v>
      </c>
      <c r="B19" s="14" t="s">
        <v>55</v>
      </c>
      <c r="C19" s="14">
        <f>46112.56+16600.52</f>
        <v>62713.08</v>
      </c>
      <c r="D19" s="15">
        <v>1</v>
      </c>
      <c r="E19" s="13"/>
      <c r="F19" s="4">
        <v>5072</v>
      </c>
      <c r="G19" s="4">
        <v>1383</v>
      </c>
      <c r="H19" s="4">
        <v>4150</v>
      </c>
      <c r="J19" s="4">
        <f>SUM(F19:I19)</f>
        <v>10605</v>
      </c>
    </row>
    <row r="20" spans="1:10" ht="19.899999999999999" hidden="1" customHeight="1" x14ac:dyDescent="0.25">
      <c r="A20" s="14" t="s">
        <v>83</v>
      </c>
      <c r="B20" s="14" t="s">
        <v>46</v>
      </c>
      <c r="C20" s="14">
        <f>55952+20142.72</f>
        <v>76094.720000000001</v>
      </c>
      <c r="D20" s="15">
        <v>1</v>
      </c>
      <c r="E20" s="13"/>
      <c r="F20" s="4">
        <v>6155</v>
      </c>
      <c r="G20" s="4">
        <v>1679</v>
      </c>
      <c r="H20" s="4">
        <v>5036</v>
      </c>
      <c r="J20" s="4">
        <f>SUM(F20:I20)</f>
        <v>12870</v>
      </c>
    </row>
    <row r="21" spans="1:10" ht="19.899999999999999" hidden="1" customHeight="1" x14ac:dyDescent="0.25">
      <c r="A21" s="14"/>
      <c r="B21" s="16"/>
      <c r="C21" s="17">
        <f>SUM(C19:C20)</f>
        <v>138807.79999999999</v>
      </c>
      <c r="D21" s="17"/>
      <c r="E21" s="17">
        <v>0</v>
      </c>
      <c r="F21" s="17">
        <f t="shared" ref="F21:J21" si="1">SUM(F19:F20)</f>
        <v>11227</v>
      </c>
      <c r="G21" s="17">
        <f t="shared" si="1"/>
        <v>3062</v>
      </c>
      <c r="H21" s="17">
        <f t="shared" si="1"/>
        <v>9186</v>
      </c>
      <c r="I21" s="17">
        <f t="shared" si="1"/>
        <v>0</v>
      </c>
      <c r="J21" s="17">
        <f t="shared" si="1"/>
        <v>23475</v>
      </c>
    </row>
    <row r="22" spans="1:10" ht="19.899999999999999" hidden="1" customHeight="1" x14ac:dyDescent="0.25">
      <c r="A22" s="14" t="s">
        <v>54</v>
      </c>
      <c r="B22" s="78"/>
      <c r="C22" s="78"/>
      <c r="D22" s="79"/>
      <c r="G22" s="14"/>
      <c r="H22" s="14"/>
      <c r="J22" s="20">
        <v>1.0000000000000004</v>
      </c>
    </row>
    <row r="23" spans="1:10" ht="19.899999999999999" hidden="1" customHeight="1" x14ac:dyDescent="0.25">
      <c r="A23" s="14" t="s">
        <v>53</v>
      </c>
      <c r="B23" s="78"/>
      <c r="C23" s="78"/>
      <c r="D23" s="79"/>
      <c r="G23" s="14"/>
      <c r="H23" s="14"/>
      <c r="J23" s="20">
        <v>1</v>
      </c>
    </row>
    <row r="24" spans="1:10" ht="19.899999999999999" hidden="1" customHeight="1" x14ac:dyDescent="0.25">
      <c r="A24" s="14" t="s">
        <v>52</v>
      </c>
      <c r="B24" s="78"/>
      <c r="C24" s="78"/>
      <c r="D24" s="79"/>
      <c r="G24" s="14"/>
      <c r="H24" s="14"/>
      <c r="J24" s="20">
        <v>0.99999999999999978</v>
      </c>
    </row>
    <row r="25" spans="1:10" ht="19.899999999999999" hidden="1" customHeight="1" x14ac:dyDescent="0.25">
      <c r="A25" s="14" t="s">
        <v>51</v>
      </c>
      <c r="B25" s="78"/>
      <c r="C25" s="78"/>
      <c r="D25" s="79"/>
      <c r="G25" s="14"/>
      <c r="H25" s="14"/>
      <c r="J25" s="20">
        <v>1</v>
      </c>
    </row>
    <row r="26" spans="1:10" ht="19.899999999999999" hidden="1" customHeight="1" x14ac:dyDescent="0.25">
      <c r="A26" s="14" t="s">
        <v>50</v>
      </c>
      <c r="B26" s="78"/>
      <c r="C26" s="78"/>
      <c r="D26" s="79"/>
      <c r="G26" s="14"/>
      <c r="H26" s="14"/>
      <c r="J26" s="20">
        <v>1</v>
      </c>
    </row>
    <row r="27" spans="1:10" ht="19.899999999999999" hidden="1" customHeight="1" x14ac:dyDescent="0.25">
      <c r="A27" s="14" t="s">
        <v>49</v>
      </c>
      <c r="B27" s="78"/>
      <c r="C27" s="78"/>
      <c r="D27" s="79"/>
      <c r="G27" s="14"/>
      <c r="H27" s="14"/>
      <c r="J27" s="20">
        <v>1</v>
      </c>
    </row>
    <row r="28" spans="1:10" ht="19.899999999999999" hidden="1" customHeight="1" x14ac:dyDescent="0.25">
      <c r="A28" s="14" t="s">
        <v>48</v>
      </c>
      <c r="B28" s="78"/>
      <c r="C28" s="78"/>
      <c r="D28" s="79"/>
      <c r="G28" s="14"/>
      <c r="H28" s="14"/>
      <c r="J28" s="20">
        <v>1</v>
      </c>
    </row>
    <row r="29" spans="1:10" ht="19.899999999999999" hidden="1" customHeight="1" x14ac:dyDescent="0.25">
      <c r="A29" s="14" t="s">
        <v>47</v>
      </c>
      <c r="B29" s="78"/>
      <c r="C29" s="78"/>
      <c r="D29" s="79"/>
      <c r="G29" s="14"/>
      <c r="H29" s="14"/>
      <c r="J29" s="20">
        <v>1</v>
      </c>
    </row>
    <row r="30" spans="1:10" ht="19.899999999999999" hidden="1" customHeight="1" x14ac:dyDescent="0.25">
      <c r="A30" s="14" t="s">
        <v>45</v>
      </c>
      <c r="B30" s="78"/>
      <c r="C30" s="78"/>
      <c r="D30" s="79"/>
      <c r="G30" s="14"/>
      <c r="H30" s="14"/>
      <c r="J30" s="20">
        <v>1</v>
      </c>
    </row>
    <row r="31" spans="1:10" ht="19.899999999999999" hidden="1" customHeight="1" x14ac:dyDescent="0.25">
      <c r="A31" s="14" t="s">
        <v>44</v>
      </c>
      <c r="B31" s="78"/>
      <c r="C31" s="78"/>
      <c r="D31" s="79"/>
      <c r="G31" s="14"/>
      <c r="H31" s="14"/>
      <c r="J31" s="20">
        <v>1</v>
      </c>
    </row>
    <row r="32" spans="1:10" ht="19.899999999999999" hidden="1" customHeight="1" x14ac:dyDescent="0.25">
      <c r="A32" s="14" t="s">
        <v>43</v>
      </c>
      <c r="B32" s="78"/>
      <c r="C32" s="78"/>
      <c r="D32" s="79"/>
      <c r="G32" s="14"/>
      <c r="H32" s="14"/>
      <c r="J32" s="20">
        <v>1.0000000000000004</v>
      </c>
    </row>
    <row r="33" spans="1:10" ht="19.899999999999999" hidden="1" customHeight="1" x14ac:dyDescent="0.25">
      <c r="A33" s="14" t="s">
        <v>42</v>
      </c>
      <c r="B33" s="78"/>
      <c r="C33" s="78"/>
      <c r="D33" s="79"/>
      <c r="G33" s="14"/>
      <c r="H33" s="14"/>
      <c r="J33" s="20">
        <v>1</v>
      </c>
    </row>
    <row r="34" spans="1:10" ht="19.899999999999999" hidden="1" customHeight="1" x14ac:dyDescent="0.25">
      <c r="A34" s="14" t="s">
        <v>41</v>
      </c>
      <c r="B34" s="78"/>
      <c r="C34" s="78"/>
      <c r="D34" s="79"/>
      <c r="G34" s="14"/>
      <c r="H34" s="14"/>
      <c r="J34" s="20">
        <v>1.0000000000000004</v>
      </c>
    </row>
    <row r="35" spans="1:10" ht="19.899999999999999" hidden="1" customHeight="1" x14ac:dyDescent="0.25">
      <c r="A35" s="14" t="s">
        <v>40</v>
      </c>
      <c r="B35" s="78"/>
      <c r="C35" s="78"/>
      <c r="D35" s="79"/>
      <c r="G35" s="14"/>
      <c r="H35" s="14"/>
      <c r="J35" s="20">
        <v>1.0000000000000004</v>
      </c>
    </row>
    <row r="36" spans="1:10" ht="19.899999999999999" hidden="1" customHeight="1" x14ac:dyDescent="0.25">
      <c r="A36" s="14" t="s">
        <v>39</v>
      </c>
      <c r="B36" s="78"/>
      <c r="C36" s="78"/>
      <c r="D36" s="79"/>
      <c r="G36" s="19"/>
      <c r="H36" s="18"/>
      <c r="J36" s="20">
        <v>1</v>
      </c>
    </row>
    <row r="37" spans="1:10" ht="19.899999999999999" hidden="1" customHeight="1" x14ac:dyDescent="0.25">
      <c r="A37" s="14" t="s">
        <v>38</v>
      </c>
      <c r="B37" s="78"/>
      <c r="C37" s="78"/>
      <c r="D37" s="79"/>
      <c r="G37" s="18"/>
      <c r="H37" s="14"/>
      <c r="J37" s="20">
        <v>1</v>
      </c>
    </row>
    <row r="38" spans="1:10" ht="19.899999999999999" hidden="1" customHeight="1" x14ac:dyDescent="0.25">
      <c r="A38" s="14" t="s">
        <v>37</v>
      </c>
      <c r="B38" s="78"/>
      <c r="C38" s="78"/>
      <c r="D38" s="79"/>
      <c r="G38" s="14"/>
      <c r="H38" s="14"/>
      <c r="J38" s="20">
        <v>1</v>
      </c>
    </row>
    <row r="39" spans="1:10" ht="19.899999999999999" hidden="1" customHeight="1" x14ac:dyDescent="0.25">
      <c r="A39" s="14" t="s">
        <v>36</v>
      </c>
      <c r="B39" s="78"/>
      <c r="C39" s="78"/>
      <c r="D39" s="79"/>
      <c r="G39" s="14"/>
      <c r="H39" s="18"/>
      <c r="J39" s="20">
        <v>1</v>
      </c>
    </row>
    <row r="40" spans="1:10" ht="19.899999999999999" hidden="1" customHeight="1" x14ac:dyDescent="0.25">
      <c r="A40" s="35" t="s">
        <v>35</v>
      </c>
      <c r="B40" s="80"/>
      <c r="C40" s="80"/>
      <c r="D40" s="79"/>
      <c r="G40" s="14"/>
      <c r="H40" s="14"/>
      <c r="J40" s="20">
        <v>1</v>
      </c>
    </row>
    <row r="41" spans="1:10" ht="19.899999999999999" hidden="1" customHeight="1" x14ac:dyDescent="0.25">
      <c r="A41" s="35" t="s">
        <v>34</v>
      </c>
      <c r="B41" s="80"/>
      <c r="C41" s="80"/>
      <c r="D41" s="79"/>
      <c r="G41" s="14"/>
      <c r="H41" s="14"/>
      <c r="J41" s="20">
        <v>1</v>
      </c>
    </row>
    <row r="42" spans="1:10" ht="19.899999999999999" hidden="1" customHeight="1" x14ac:dyDescent="0.25">
      <c r="A42" s="35" t="s">
        <v>33</v>
      </c>
      <c r="B42" s="80"/>
      <c r="C42" s="80"/>
      <c r="D42" s="79"/>
      <c r="G42" s="14"/>
      <c r="H42" s="14"/>
      <c r="J42" s="20">
        <v>1</v>
      </c>
    </row>
    <row r="43" spans="1:10" ht="19.899999999999999" hidden="1" customHeight="1" x14ac:dyDescent="0.25">
      <c r="A43" s="35" t="s">
        <v>32</v>
      </c>
      <c r="B43" s="80"/>
      <c r="C43" s="80"/>
      <c r="D43" s="79"/>
      <c r="G43" s="14"/>
      <c r="H43" s="14"/>
      <c r="J43" s="20">
        <v>1</v>
      </c>
    </row>
    <row r="44" spans="1:10" ht="19.899999999999999" hidden="1" customHeight="1" x14ac:dyDescent="0.25">
      <c r="A44" s="35" t="s">
        <v>31</v>
      </c>
      <c r="B44" s="80"/>
      <c r="C44" s="80"/>
      <c r="D44" s="79"/>
      <c r="G44" s="14"/>
      <c r="H44" s="14"/>
      <c r="J44" s="20">
        <v>1</v>
      </c>
    </row>
    <row r="45" spans="1:10" ht="19.899999999999999" hidden="1" customHeight="1" x14ac:dyDescent="0.25">
      <c r="A45" s="35" t="s">
        <v>30</v>
      </c>
      <c r="B45" s="80"/>
      <c r="C45" s="80"/>
      <c r="D45" s="79"/>
      <c r="G45" s="14"/>
      <c r="H45" s="18"/>
      <c r="J45" s="20">
        <v>1</v>
      </c>
    </row>
    <row r="46" spans="1:10" ht="19.899999999999999" hidden="1" customHeight="1" x14ac:dyDescent="0.25">
      <c r="A46" s="35" t="s">
        <v>29</v>
      </c>
      <c r="B46" s="80"/>
      <c r="C46" s="80"/>
      <c r="D46" s="79"/>
      <c r="G46" s="14"/>
      <c r="H46" s="14"/>
      <c r="J46" s="20">
        <v>1</v>
      </c>
    </row>
    <row r="47" spans="1:10" ht="19.899999999999999" hidden="1" customHeight="1" x14ac:dyDescent="0.25">
      <c r="A47" s="35" t="s">
        <v>28</v>
      </c>
      <c r="B47" s="80"/>
      <c r="C47" s="80"/>
      <c r="D47" s="79"/>
      <c r="G47" s="14"/>
      <c r="H47" s="14"/>
      <c r="J47" s="20">
        <v>1</v>
      </c>
    </row>
    <row r="48" spans="1:10" ht="19.899999999999999" hidden="1" customHeight="1" x14ac:dyDescent="0.25">
      <c r="A48" s="35" t="s">
        <v>27</v>
      </c>
      <c r="B48" s="80"/>
      <c r="C48" s="80"/>
      <c r="D48" s="79"/>
      <c r="G48" s="14"/>
      <c r="H48" s="14"/>
      <c r="J48" s="20">
        <v>1</v>
      </c>
    </row>
    <row r="49" spans="1:19" ht="19.899999999999999" hidden="1" customHeight="1" x14ac:dyDescent="0.25">
      <c r="A49" s="35" t="s">
        <v>26</v>
      </c>
      <c r="B49" s="80"/>
      <c r="C49" s="80"/>
      <c r="D49" s="79"/>
      <c r="G49" s="14"/>
      <c r="H49" s="18"/>
      <c r="J49" s="20">
        <v>1</v>
      </c>
    </row>
    <row r="50" spans="1:19" ht="19.899999999999999" hidden="1" customHeight="1" x14ac:dyDescent="0.25">
      <c r="A50" s="35" t="s">
        <v>25</v>
      </c>
      <c r="B50" s="80"/>
      <c r="C50" s="80"/>
      <c r="D50" s="79"/>
      <c r="G50" s="14"/>
      <c r="H50" s="14"/>
      <c r="J50" s="20">
        <v>1</v>
      </c>
    </row>
    <row r="51" spans="1:19" ht="19.899999999999999" hidden="1" customHeight="1" x14ac:dyDescent="0.25">
      <c r="A51" s="35" t="s">
        <v>24</v>
      </c>
      <c r="B51" s="80"/>
      <c r="C51" s="80"/>
      <c r="D51" s="79"/>
      <c r="G51" s="14"/>
      <c r="H51" s="14"/>
      <c r="J51" s="20">
        <v>1</v>
      </c>
    </row>
    <row r="52" spans="1:19" ht="19.899999999999999" hidden="1" customHeight="1" x14ac:dyDescent="0.25">
      <c r="A52" s="35" t="s">
        <v>9</v>
      </c>
      <c r="B52" s="80"/>
      <c r="C52" s="80"/>
      <c r="D52" s="79"/>
      <c r="E52" s="13"/>
      <c r="G52" s="18"/>
      <c r="J52" s="20">
        <v>1</v>
      </c>
      <c r="L52" s="13"/>
      <c r="M52" s="13"/>
      <c r="N52" s="13"/>
      <c r="O52" s="13"/>
      <c r="P52" s="13"/>
      <c r="Q52" s="13"/>
      <c r="R52" s="13"/>
      <c r="S52" s="13"/>
    </row>
    <row r="53" spans="1:19" ht="19.899999999999999" hidden="1" customHeight="1" x14ac:dyDescent="0.25">
      <c r="A53" s="35" t="s">
        <v>23</v>
      </c>
      <c r="B53" s="80"/>
      <c r="C53" s="80"/>
      <c r="D53" s="79"/>
      <c r="G53" s="18"/>
      <c r="H53" s="14"/>
      <c r="J53" s="20">
        <v>1</v>
      </c>
    </row>
    <row r="54" spans="1:19" ht="19.899999999999999" hidden="1" customHeight="1" x14ac:dyDescent="0.25">
      <c r="A54" s="35" t="s">
        <v>22</v>
      </c>
      <c r="B54" s="80"/>
      <c r="C54" s="80"/>
      <c r="D54" s="79"/>
      <c r="G54" s="18"/>
      <c r="H54" s="14"/>
      <c r="J54" s="20">
        <v>1</v>
      </c>
    </row>
    <row r="55" spans="1:19" ht="19.899999999999999" hidden="1" customHeight="1" x14ac:dyDescent="0.25">
      <c r="A55" s="35" t="s">
        <v>21</v>
      </c>
      <c r="B55" s="80"/>
      <c r="C55" s="80"/>
      <c r="D55" s="79"/>
      <c r="G55" s="18"/>
      <c r="H55" s="14"/>
      <c r="J55" s="20">
        <v>1</v>
      </c>
    </row>
    <row r="56" spans="1:19" ht="19.899999999999999" hidden="1" customHeight="1" x14ac:dyDescent="0.25">
      <c r="A56" s="35" t="s">
        <v>20</v>
      </c>
      <c r="B56" s="80"/>
      <c r="C56" s="80"/>
      <c r="D56" s="79"/>
      <c r="G56" s="18"/>
      <c r="H56" s="14"/>
      <c r="J56" s="20">
        <v>1</v>
      </c>
    </row>
    <row r="57" spans="1:19" ht="19.899999999999999" hidden="1" customHeight="1" x14ac:dyDescent="0.25">
      <c r="A57" s="35" t="s">
        <v>19</v>
      </c>
      <c r="B57" s="80"/>
      <c r="C57" s="80"/>
      <c r="D57" s="79"/>
      <c r="G57" s="18"/>
      <c r="H57" s="14"/>
      <c r="J57" s="20">
        <v>1</v>
      </c>
    </row>
    <row r="58" spans="1:19" ht="19.899999999999999" hidden="1" customHeight="1" x14ac:dyDescent="0.25">
      <c r="A58" s="35" t="s">
        <v>18</v>
      </c>
      <c r="B58" s="80"/>
      <c r="C58" s="80"/>
      <c r="D58" s="79"/>
      <c r="G58" s="18"/>
      <c r="H58" s="14"/>
      <c r="J58" s="20">
        <v>1</v>
      </c>
    </row>
    <row r="59" spans="1:19" ht="19.899999999999999" hidden="1" customHeight="1" x14ac:dyDescent="0.25">
      <c r="A59" s="35" t="s">
        <v>17</v>
      </c>
      <c r="B59" s="80"/>
      <c r="C59" s="80"/>
      <c r="D59" s="79"/>
      <c r="G59" s="18"/>
      <c r="J59" s="20">
        <v>1</v>
      </c>
    </row>
    <row r="60" spans="1:19" ht="19.899999999999999" hidden="1" customHeight="1" x14ac:dyDescent="0.25">
      <c r="A60" s="35" t="s">
        <v>16</v>
      </c>
      <c r="B60" s="80"/>
      <c r="C60" s="80"/>
      <c r="D60" s="79"/>
      <c r="G60" s="18"/>
      <c r="H60" s="18"/>
      <c r="J60" s="20">
        <v>1</v>
      </c>
    </row>
    <row r="61" spans="1:19" ht="19.899999999999999" hidden="1" customHeight="1" x14ac:dyDescent="0.25">
      <c r="A61" s="35" t="s">
        <v>15</v>
      </c>
      <c r="B61" s="80"/>
      <c r="C61" s="80"/>
      <c r="D61" s="79"/>
      <c r="G61" s="18"/>
      <c r="H61" s="18"/>
      <c r="J61" s="20">
        <v>1</v>
      </c>
    </row>
    <row r="62" spans="1:19" ht="19.899999999999999" hidden="1" customHeight="1" x14ac:dyDescent="0.25">
      <c r="A62" s="35" t="s">
        <v>14</v>
      </c>
      <c r="B62" s="80"/>
      <c r="C62" s="80"/>
      <c r="D62" s="79"/>
      <c r="G62" s="18"/>
      <c r="H62" s="18"/>
      <c r="J62" s="20">
        <v>1</v>
      </c>
    </row>
    <row r="63" spans="1:19" ht="19.899999999999999" hidden="1" customHeight="1" x14ac:dyDescent="0.25">
      <c r="A63" s="35" t="s">
        <v>13</v>
      </c>
      <c r="B63" s="80"/>
      <c r="C63" s="80"/>
      <c r="D63" s="79"/>
      <c r="G63" s="18"/>
      <c r="H63" s="21"/>
      <c r="J63" s="20">
        <v>1</v>
      </c>
    </row>
    <row r="64" spans="1:19" ht="19.899999999999999" hidden="1" customHeight="1" x14ac:dyDescent="0.25">
      <c r="A64" s="35" t="s">
        <v>12</v>
      </c>
      <c r="B64" s="80"/>
      <c r="C64" s="80"/>
      <c r="D64" s="79"/>
      <c r="G64" s="18"/>
      <c r="H64" s="21"/>
      <c r="J64" s="20">
        <v>1</v>
      </c>
    </row>
    <row r="65" spans="1:19" ht="19.899999999999999" hidden="1" customHeight="1" x14ac:dyDescent="0.25">
      <c r="A65" s="35" t="s">
        <v>11</v>
      </c>
      <c r="B65" s="80"/>
      <c r="C65" s="80"/>
      <c r="D65" s="79"/>
      <c r="E65" s="13"/>
      <c r="G65" s="18"/>
      <c r="H65" s="18"/>
      <c r="J65" s="20">
        <v>1</v>
      </c>
      <c r="L65" s="13"/>
      <c r="M65" s="13"/>
      <c r="N65" s="13"/>
      <c r="O65" s="13"/>
      <c r="P65" s="13"/>
      <c r="Q65" s="13"/>
      <c r="R65" s="13"/>
      <c r="S65" s="13"/>
    </row>
    <row r="66" spans="1:19" ht="19.899999999999999" hidden="1" customHeight="1" x14ac:dyDescent="0.25">
      <c r="A66" s="35" t="s">
        <v>10</v>
      </c>
      <c r="B66" s="80"/>
      <c r="C66" s="80"/>
      <c r="D66" s="79"/>
      <c r="E66" s="13"/>
      <c r="G66" s="18"/>
      <c r="H66" s="18"/>
      <c r="J66" s="20">
        <v>1</v>
      </c>
      <c r="L66" s="13"/>
      <c r="M66" s="13"/>
      <c r="N66" s="13"/>
      <c r="O66" s="13"/>
      <c r="P66" s="13"/>
      <c r="Q66" s="13"/>
      <c r="R66" s="13"/>
      <c r="S66" s="13"/>
    </row>
    <row r="67" spans="1:19" x14ac:dyDescent="0.25">
      <c r="A67" s="14" t="s">
        <v>82</v>
      </c>
      <c r="B67" s="14" t="s">
        <v>55</v>
      </c>
      <c r="C67" s="14">
        <f>46112.56+16600.52</f>
        <v>62713.08</v>
      </c>
      <c r="D67" s="15">
        <v>0.5</v>
      </c>
      <c r="E67" s="13"/>
      <c r="F67" s="39">
        <f>ROUND(C67*D67*F12/C12,0)</f>
        <v>10387</v>
      </c>
      <c r="G67" s="39">
        <f>ROUND(C67*D67*G12/C12,0)</f>
        <v>13562</v>
      </c>
      <c r="H67" s="39">
        <f>ROUND(C67*D67*H12/C12,0)</f>
        <v>7408</v>
      </c>
      <c r="J67" s="4">
        <f>SUM(F67:I67)</f>
        <v>31357</v>
      </c>
    </row>
    <row r="68" spans="1:19" x14ac:dyDescent="0.25">
      <c r="A68" s="14" t="s">
        <v>83</v>
      </c>
      <c r="B68" s="14" t="s">
        <v>46</v>
      </c>
      <c r="C68" s="14">
        <f>55952+20142.72</f>
        <v>76094.720000000001</v>
      </c>
      <c r="D68" s="15">
        <v>0.5</v>
      </c>
      <c r="E68" s="13"/>
      <c r="F68" s="39">
        <f>ROUND(C68*D68*F13/C13,0)</f>
        <v>8038</v>
      </c>
      <c r="G68" s="39">
        <f>ROUND(C68*D68*G13/C13,0)</f>
        <v>22876</v>
      </c>
      <c r="H68" s="39">
        <f>ROUND(C68*D68*H13/C13,0)</f>
        <v>7134</v>
      </c>
      <c r="J68" s="4">
        <f>SUM(F68:I68)</f>
        <v>38048</v>
      </c>
    </row>
    <row r="69" spans="1:19" ht="18.75" thickBot="1" x14ac:dyDescent="0.3">
      <c r="A69" s="14"/>
      <c r="B69" s="16"/>
      <c r="C69" s="17">
        <f>SUM(C67:C68)</f>
        <v>138807.79999999999</v>
      </c>
      <c r="D69" s="17"/>
      <c r="E69" s="17">
        <v>0</v>
      </c>
      <c r="F69" s="17">
        <f t="shared" ref="F69:J69" si="2">SUM(F67:F68)</f>
        <v>18425</v>
      </c>
      <c r="G69" s="17">
        <f t="shared" si="2"/>
        <v>36438</v>
      </c>
      <c r="H69" s="17">
        <f t="shared" si="2"/>
        <v>14542</v>
      </c>
      <c r="I69" s="17">
        <f t="shared" si="2"/>
        <v>0</v>
      </c>
      <c r="J69" s="17">
        <f t="shared" si="2"/>
        <v>69405</v>
      </c>
    </row>
    <row r="70" spans="1:19" ht="18.75" thickTop="1" x14ac:dyDescent="0.25">
      <c r="A70" s="13"/>
      <c r="B70" s="13"/>
      <c r="C70" s="4"/>
    </row>
    <row r="71" spans="1:19" ht="3.75" customHeight="1" x14ac:dyDescent="0.25">
      <c r="A71" s="13"/>
      <c r="B71" s="13"/>
      <c r="C71" s="13"/>
    </row>
    <row r="72" spans="1:19" x14ac:dyDescent="0.25">
      <c r="B72" s="22"/>
      <c r="F72" s="77"/>
    </row>
    <row r="73" spans="1:19" x14ac:dyDescent="0.25">
      <c r="F73" s="39"/>
      <c r="G73" s="39"/>
      <c r="H73" s="39"/>
    </row>
    <row r="74" spans="1:19" x14ac:dyDescent="0.25">
      <c r="F74" s="39"/>
      <c r="G74" s="39"/>
      <c r="H74" s="39"/>
    </row>
    <row r="76" spans="1:19" x14ac:dyDescent="0.25">
      <c r="A76" s="4" t="s">
        <v>94</v>
      </c>
    </row>
    <row r="77" spans="1:19" x14ac:dyDescent="0.25">
      <c r="A77" s="4" t="s">
        <v>95</v>
      </c>
      <c r="F77" s="5"/>
      <c r="G77" s="5"/>
    </row>
    <row r="78" spans="1:19" x14ac:dyDescent="0.25">
      <c r="B78" s="86" t="s">
        <v>97</v>
      </c>
      <c r="C78" s="5">
        <v>2080</v>
      </c>
      <c r="F78" s="76"/>
      <c r="G78" s="76"/>
      <c r="H78" s="76"/>
    </row>
    <row r="79" spans="1:19" x14ac:dyDescent="0.25">
      <c r="B79" s="86" t="s">
        <v>96</v>
      </c>
      <c r="C79" s="5">
        <v>168</v>
      </c>
    </row>
    <row r="80" spans="1:19" x14ac:dyDescent="0.25">
      <c r="B80" s="86" t="s">
        <v>98</v>
      </c>
      <c r="C80" s="5">
        <v>104</v>
      </c>
    </row>
    <row r="81" spans="1:3" x14ac:dyDescent="0.25">
      <c r="B81" s="85" t="s">
        <v>100</v>
      </c>
      <c r="C81" s="5">
        <v>208</v>
      </c>
    </row>
    <row r="82" spans="1:3" ht="18.75" thickBot="1" x14ac:dyDescent="0.3">
      <c r="C82" s="87">
        <f>C78-C79-C80-C81</f>
        <v>1600</v>
      </c>
    </row>
    <row r="83" spans="1:3" ht="18.75" thickTop="1" x14ac:dyDescent="0.25"/>
    <row r="86" spans="1:3" x14ac:dyDescent="0.25">
      <c r="A86" s="4" t="s">
        <v>101</v>
      </c>
      <c r="B86" s="85" t="s">
        <v>103</v>
      </c>
    </row>
  </sheetData>
  <mergeCells count="5">
    <mergeCell ref="A5:K5"/>
    <mergeCell ref="A1:K1"/>
    <mergeCell ref="A2:K2"/>
    <mergeCell ref="A3:K3"/>
    <mergeCell ref="A4:K4"/>
  </mergeCells>
  <phoneticPr fontId="11" type="noConversion"/>
  <printOptions horizontalCentered="1"/>
  <pageMargins left="0" right="0" top="0.47" bottom="0.74" header="0.31" footer="0.5"/>
  <pageSetup scale="25" orientation="landscape" r:id="rId1"/>
  <headerFooter alignWithMargins="0">
    <oddFooter>&amp;L&amp;8&amp;F&amp;C- 2 -&amp;R&amp;8&amp;D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D4CE-01DF-462A-BB31-49669165ACC5}">
  <sheetPr>
    <pageSetUpPr fitToPage="1"/>
  </sheetPr>
  <dimension ref="A1:H35"/>
  <sheetViews>
    <sheetView zoomScale="72" zoomScaleNormal="72" workbookViewId="0">
      <selection activeCell="A3" sqref="A3:E3"/>
    </sheetView>
  </sheetViews>
  <sheetFormatPr defaultColWidth="9.28515625" defaultRowHeight="15" x14ac:dyDescent="0.2"/>
  <cols>
    <col min="1" max="1" width="56.28515625" style="1" bestFit="1" customWidth="1"/>
    <col min="2" max="2" width="14.28515625" style="1" customWidth="1"/>
    <col min="3" max="5" width="14" style="1" customWidth="1"/>
    <col min="6" max="6" width="11" style="1" bestFit="1" customWidth="1"/>
    <col min="7" max="7" width="9.28515625" style="1"/>
    <col min="8" max="8" width="14.5703125" style="1" bestFit="1" customWidth="1"/>
    <col min="9" max="16384" width="9.28515625" style="1"/>
  </cols>
  <sheetData>
    <row r="1" spans="1:6" x14ac:dyDescent="0.2">
      <c r="A1" s="110"/>
      <c r="B1" s="110"/>
      <c r="C1" s="110"/>
      <c r="D1" s="110"/>
      <c r="E1" s="110"/>
    </row>
    <row r="2" spans="1:6" x14ac:dyDescent="0.2">
      <c r="A2" s="110"/>
      <c r="B2" s="110"/>
      <c r="C2" s="110"/>
      <c r="D2" s="110"/>
      <c r="E2" s="110"/>
    </row>
    <row r="3" spans="1:6" ht="19.5" x14ac:dyDescent="0.25">
      <c r="A3" s="107" t="s">
        <v>107</v>
      </c>
      <c r="B3" s="107"/>
      <c r="C3" s="107"/>
      <c r="D3" s="107"/>
      <c r="E3" s="107"/>
    </row>
    <row r="4" spans="1:6" ht="19.5" x14ac:dyDescent="0.25">
      <c r="A4" s="105" t="s">
        <v>110</v>
      </c>
      <c r="B4" s="105"/>
      <c r="C4" s="105"/>
      <c r="D4" s="105"/>
      <c r="E4" s="105"/>
    </row>
    <row r="5" spans="1:6" ht="19.5" x14ac:dyDescent="0.25">
      <c r="A5" s="107" t="s">
        <v>109</v>
      </c>
      <c r="B5" s="107"/>
      <c r="C5" s="107"/>
      <c r="D5" s="107"/>
      <c r="E5" s="107"/>
    </row>
    <row r="6" spans="1:6" ht="21.6" customHeight="1" x14ac:dyDescent="0.25">
      <c r="A6" s="108" t="s">
        <v>111</v>
      </c>
      <c r="B6" s="108"/>
      <c r="C6" s="108"/>
      <c r="D6" s="108"/>
      <c r="E6" s="108"/>
    </row>
    <row r="7" spans="1:6" ht="15.75" thickBot="1" x14ac:dyDescent="0.25">
      <c r="A7" s="2"/>
      <c r="B7" s="2"/>
      <c r="C7" s="2"/>
      <c r="D7" s="2"/>
      <c r="E7" s="2"/>
    </row>
    <row r="8" spans="1:6" ht="18" x14ac:dyDescent="0.25">
      <c r="A8" s="4"/>
      <c r="B8" s="4"/>
      <c r="C8" s="4"/>
      <c r="D8" s="4"/>
      <c r="E8" s="4"/>
    </row>
    <row r="9" spans="1:6" ht="18" x14ac:dyDescent="0.25">
      <c r="A9" s="9" t="s">
        <v>8</v>
      </c>
      <c r="B9" s="9"/>
      <c r="C9" s="9"/>
      <c r="D9" s="9"/>
      <c r="E9" s="9"/>
    </row>
    <row r="10" spans="1:6" ht="36" x14ac:dyDescent="0.25">
      <c r="A10" s="97" t="s">
        <v>59</v>
      </c>
      <c r="B10" s="97" t="s">
        <v>56</v>
      </c>
      <c r="C10" s="98" t="s">
        <v>71</v>
      </c>
      <c r="D10" s="98" t="s">
        <v>72</v>
      </c>
      <c r="E10" s="98" t="s">
        <v>73</v>
      </c>
      <c r="F10" s="93" t="s">
        <v>0</v>
      </c>
    </row>
    <row r="11" spans="1:6" ht="18" x14ac:dyDescent="0.25">
      <c r="A11" s="4"/>
      <c r="B11" s="4"/>
      <c r="C11" s="4"/>
      <c r="D11" s="4"/>
      <c r="E11" s="4"/>
    </row>
    <row r="12" spans="1:6" ht="18" x14ac:dyDescent="0.25">
      <c r="A12" s="4"/>
      <c r="B12" s="4"/>
      <c r="C12" s="4"/>
      <c r="D12" s="4"/>
      <c r="E12" s="4"/>
    </row>
    <row r="13" spans="1:6" ht="18" x14ac:dyDescent="0.25">
      <c r="A13" s="10" t="s">
        <v>104</v>
      </c>
      <c r="B13" s="4"/>
      <c r="C13" s="4"/>
      <c r="D13" s="4"/>
      <c r="E13" s="4"/>
    </row>
    <row r="14" spans="1:6" ht="18" x14ac:dyDescent="0.25">
      <c r="A14" s="4" t="s">
        <v>87</v>
      </c>
      <c r="B14" s="19" t="s">
        <v>89</v>
      </c>
      <c r="C14" s="76">
        <v>0.4</v>
      </c>
      <c r="D14" s="76">
        <v>0.6</v>
      </c>
      <c r="E14" s="76">
        <v>0</v>
      </c>
      <c r="F14" s="82">
        <f>SUM(C14:E14)</f>
        <v>1</v>
      </c>
    </row>
    <row r="15" spans="1:6" ht="18" x14ac:dyDescent="0.25">
      <c r="A15" s="4" t="s">
        <v>88</v>
      </c>
      <c r="B15" s="19" t="s">
        <v>89</v>
      </c>
      <c r="C15" s="76">
        <v>0.4</v>
      </c>
      <c r="D15" s="76">
        <v>0.33</v>
      </c>
      <c r="E15" s="76">
        <v>0.27</v>
      </c>
      <c r="F15" s="82">
        <f>SUM(C15:E15)</f>
        <v>1</v>
      </c>
    </row>
    <row r="16" spans="1:6" ht="18" x14ac:dyDescent="0.25">
      <c r="A16" s="4"/>
      <c r="B16" s="4"/>
      <c r="C16" s="4"/>
      <c r="D16" s="4"/>
      <c r="E16" s="4"/>
    </row>
    <row r="17" spans="1:8" ht="18" x14ac:dyDescent="0.25">
      <c r="A17" s="4"/>
      <c r="B17" s="4"/>
      <c r="C17" s="4"/>
      <c r="D17" s="4"/>
      <c r="E17" s="4"/>
    </row>
    <row r="18" spans="1:8" ht="18" x14ac:dyDescent="0.25">
      <c r="A18" s="38"/>
      <c r="B18" s="4"/>
      <c r="C18" s="4"/>
      <c r="D18" s="4"/>
      <c r="E18" s="4"/>
    </row>
    <row r="19" spans="1:8" ht="18" x14ac:dyDescent="0.25">
      <c r="A19" s="10" t="s">
        <v>85</v>
      </c>
      <c r="B19" s="4"/>
      <c r="C19" s="4"/>
      <c r="D19" s="4"/>
      <c r="E19" s="4"/>
    </row>
    <row r="20" spans="1:8" ht="18" x14ac:dyDescent="0.25">
      <c r="A20" s="4" t="s">
        <v>84</v>
      </c>
      <c r="B20" s="4">
        <v>4399</v>
      </c>
      <c r="C20" s="39">
        <f>B20*C14</f>
        <v>1759.6000000000001</v>
      </c>
      <c r="D20" s="39">
        <f>B20*D14</f>
        <v>2639.4</v>
      </c>
      <c r="E20" s="4">
        <f>B20*E14</f>
        <v>0</v>
      </c>
      <c r="F20" s="1">
        <f>SUM(C20:E20)</f>
        <v>4399</v>
      </c>
      <c r="G20" s="74"/>
      <c r="H20" s="75"/>
    </row>
    <row r="21" spans="1:8" ht="18" x14ac:dyDescent="0.25">
      <c r="A21" s="6" t="s">
        <v>60</v>
      </c>
      <c r="B21" s="4">
        <v>13756</v>
      </c>
      <c r="C21" s="77">
        <f>B21*C15</f>
        <v>5502.4000000000005</v>
      </c>
      <c r="D21" s="77">
        <f>B21*D15</f>
        <v>4539.4800000000005</v>
      </c>
      <c r="E21" s="77">
        <f>B21*E15</f>
        <v>3714.1200000000003</v>
      </c>
      <c r="F21" s="1">
        <f>SUM(C21:E21)</f>
        <v>13756.000000000002</v>
      </c>
      <c r="G21" s="74"/>
      <c r="H21" s="75"/>
    </row>
    <row r="22" spans="1:8" ht="18" x14ac:dyDescent="0.25">
      <c r="A22" s="4"/>
      <c r="B22" s="4"/>
      <c r="C22" s="4"/>
      <c r="D22" s="4"/>
      <c r="E22" s="4"/>
    </row>
    <row r="23" spans="1:8" ht="18.75" thickBot="1" x14ac:dyDescent="0.3">
      <c r="A23" s="9" t="s">
        <v>61</v>
      </c>
      <c r="B23" s="40">
        <f>SUM(B20:B22)</f>
        <v>18155</v>
      </c>
      <c r="C23" s="40">
        <f t="shared" ref="C23:F23" si="0">SUM(C20:C22)</f>
        <v>7262.0000000000009</v>
      </c>
      <c r="D23" s="40">
        <f t="shared" si="0"/>
        <v>7178.880000000001</v>
      </c>
      <c r="E23" s="40">
        <f t="shared" si="0"/>
        <v>3714.1200000000003</v>
      </c>
      <c r="F23" s="40">
        <f t="shared" si="0"/>
        <v>18155</v>
      </c>
    </row>
    <row r="24" spans="1:8" ht="15.75" thickTop="1" x14ac:dyDescent="0.2"/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5" spans="3:6" x14ac:dyDescent="0.2">
      <c r="C35" s="29"/>
      <c r="D35" s="29"/>
      <c r="E35" s="29"/>
      <c r="F35" s="30"/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5" right="0.5" top="0.75" bottom="1" header="0.5" footer="0.5"/>
  <pageSetup scale="74" orientation="landscape" r:id="rId1"/>
  <headerFooter alignWithMargins="0">
    <oddFooter xml:space="preserve">&amp;L&amp;8 &amp;F&amp;C- 3 -&amp;R&amp;8&amp;D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10A6-C034-46C1-AF12-99A1C89FD525}">
  <sheetPr>
    <pageSetUpPr fitToPage="1"/>
  </sheetPr>
  <dimension ref="A1:L20"/>
  <sheetViews>
    <sheetView zoomScale="71" zoomScaleNormal="71" zoomScaleSheetLayoutView="72" zoomScalePageLayoutView="72" workbookViewId="0">
      <pane ySplit="7" topLeftCell="A8" activePane="bottomLeft" state="frozen"/>
      <selection pane="bottomLeft" activeCell="I26" sqref="I26"/>
    </sheetView>
  </sheetViews>
  <sheetFormatPr defaultColWidth="9.28515625" defaultRowHeight="18" x14ac:dyDescent="0.25"/>
  <cols>
    <col min="1" max="1" width="26.28515625" style="4" customWidth="1"/>
    <col min="2" max="2" width="45.42578125" style="4" customWidth="1"/>
    <col min="3" max="3" width="11.7109375" style="4" customWidth="1"/>
    <col min="4" max="4" width="13.28515625" style="4" customWidth="1"/>
    <col min="5" max="5" width="13.7109375" style="65" customWidth="1"/>
    <col min="6" max="7" width="16.85546875" style="4" customWidth="1"/>
    <col min="8" max="8" width="12" style="4" bestFit="1" customWidth="1"/>
    <col min="9" max="10" width="13" style="4" customWidth="1"/>
    <col min="11" max="11" width="15.28515625" style="4" bestFit="1" customWidth="1"/>
    <col min="12" max="16384" width="9.28515625" style="4"/>
  </cols>
  <sheetData>
    <row r="1" spans="1:1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1" s="59" customFormat="1" ht="19.5" x14ac:dyDescent="0.25">
      <c r="A2" s="107" t="s">
        <v>107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s="59" customFormat="1" ht="19.5" x14ac:dyDescent="0.25">
      <c r="A3" s="105" t="s">
        <v>108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1" s="59" customFormat="1" ht="19.5" x14ac:dyDescent="0.25">
      <c r="A4" s="107" t="s">
        <v>109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s="59" customFormat="1" ht="19.5" x14ac:dyDescent="0.25">
      <c r="A5" s="111" t="s">
        <v>75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1" ht="18.75" thickBot="1" x14ac:dyDescent="0.3">
      <c r="A6" s="60"/>
      <c r="B6" s="60"/>
      <c r="C6" s="60"/>
      <c r="D6" s="60"/>
      <c r="E6" s="61"/>
      <c r="F6" s="60" t="s">
        <v>8</v>
      </c>
      <c r="G6" s="60"/>
      <c r="H6" s="62"/>
      <c r="I6" s="62"/>
      <c r="J6" s="62"/>
    </row>
    <row r="7" spans="1:11" ht="56.65" customHeight="1" x14ac:dyDescent="0.25">
      <c r="A7" s="97" t="s">
        <v>76</v>
      </c>
      <c r="B7" s="97" t="s">
        <v>59</v>
      </c>
      <c r="C7" s="97" t="s">
        <v>77</v>
      </c>
      <c r="D7" s="93" t="s">
        <v>78</v>
      </c>
      <c r="E7" s="99" t="s">
        <v>79</v>
      </c>
      <c r="F7" s="93" t="s">
        <v>80</v>
      </c>
      <c r="G7" s="93" t="s">
        <v>91</v>
      </c>
      <c r="H7" s="100" t="s">
        <v>71</v>
      </c>
      <c r="I7" s="100" t="s">
        <v>72</v>
      </c>
      <c r="J7" s="100" t="s">
        <v>73</v>
      </c>
      <c r="K7" s="93" t="s">
        <v>0</v>
      </c>
    </row>
    <row r="8" spans="1:11" ht="13.9" customHeight="1" x14ac:dyDescent="0.25">
      <c r="A8" s="63"/>
      <c r="C8" s="64"/>
      <c r="D8" s="5"/>
      <c r="F8" s="66"/>
      <c r="G8" s="66"/>
    </row>
    <row r="9" spans="1:11" x14ac:dyDescent="0.25">
      <c r="A9" s="67"/>
      <c r="B9" s="83" t="s">
        <v>90</v>
      </c>
    </row>
    <row r="10" spans="1:11" x14ac:dyDescent="0.25">
      <c r="A10" s="67">
        <v>123456</v>
      </c>
      <c r="B10" s="13" t="s">
        <v>112</v>
      </c>
      <c r="C10" s="69"/>
      <c r="D10" s="81"/>
      <c r="F10" s="70" t="s">
        <v>89</v>
      </c>
      <c r="G10" s="70" t="s">
        <v>89</v>
      </c>
      <c r="H10" s="76">
        <v>0.21</v>
      </c>
      <c r="I10" s="76">
        <v>0.67</v>
      </c>
      <c r="J10" s="76">
        <v>0.12</v>
      </c>
      <c r="K10" s="76">
        <f>SUM(H10:J10)</f>
        <v>1</v>
      </c>
    </row>
    <row r="11" spans="1:11" x14ac:dyDescent="0.25">
      <c r="A11" s="67">
        <v>234567</v>
      </c>
      <c r="B11" s="13" t="s">
        <v>112</v>
      </c>
      <c r="C11" s="69"/>
      <c r="D11" s="81"/>
      <c r="F11" s="70" t="s">
        <v>89</v>
      </c>
      <c r="G11" s="70" t="s">
        <v>89</v>
      </c>
      <c r="H11" s="76">
        <v>0.42</v>
      </c>
      <c r="I11" s="76">
        <v>0.11</v>
      </c>
      <c r="J11" s="76">
        <v>0.47</v>
      </c>
      <c r="K11" s="76">
        <f>SUM(H11:J11)</f>
        <v>1</v>
      </c>
    </row>
    <row r="13" spans="1:11" x14ac:dyDescent="0.25">
      <c r="D13" s="5" t="s">
        <v>8</v>
      </c>
    </row>
    <row r="14" spans="1:11" x14ac:dyDescent="0.25">
      <c r="B14" s="38"/>
      <c r="C14" s="38"/>
      <c r="D14" s="5"/>
    </row>
    <row r="15" spans="1:11" x14ac:dyDescent="0.25">
      <c r="A15" s="73"/>
      <c r="B15" s="68" t="s">
        <v>86</v>
      </c>
      <c r="C15" s="69"/>
      <c r="F15" s="70"/>
      <c r="G15" s="70"/>
      <c r="H15" s="71"/>
      <c r="I15" s="71"/>
      <c r="J15" s="71"/>
    </row>
    <row r="16" spans="1:11" x14ac:dyDescent="0.25">
      <c r="A16" s="67">
        <v>123456</v>
      </c>
      <c r="B16" s="13" t="s">
        <v>112</v>
      </c>
      <c r="C16" s="69"/>
      <c r="D16" s="5">
        <v>10</v>
      </c>
      <c r="E16" s="65">
        <v>42611</v>
      </c>
      <c r="F16" s="70">
        <v>33355</v>
      </c>
      <c r="G16" s="70">
        <f>ROUND(F16/D16,0)</f>
        <v>3336</v>
      </c>
      <c r="H16" s="71">
        <f>ROUND(G16*H10,0)</f>
        <v>701</v>
      </c>
      <c r="I16" s="71">
        <f>ROUND(G16*I10,0)</f>
        <v>2235</v>
      </c>
      <c r="J16" s="71">
        <f>ROUND(G16*J10,0)</f>
        <v>400</v>
      </c>
      <c r="K16" s="84">
        <f>SUM(H16:J16)</f>
        <v>3336</v>
      </c>
    </row>
    <row r="17" spans="1:12" x14ac:dyDescent="0.25">
      <c r="A17" s="67">
        <v>234567</v>
      </c>
      <c r="B17" s="13" t="s">
        <v>112</v>
      </c>
      <c r="C17" s="69"/>
      <c r="D17" s="5">
        <v>10</v>
      </c>
      <c r="E17" s="65">
        <v>42611</v>
      </c>
      <c r="F17" s="70">
        <v>14305</v>
      </c>
      <c r="G17" s="70">
        <f>ROUND(F17/D17,0)</f>
        <v>1431</v>
      </c>
      <c r="H17" s="71">
        <f>ROUND(G17*H11,0)</f>
        <v>601</v>
      </c>
      <c r="I17" s="71">
        <f>ROUND(G17*I11,0)</f>
        <v>157</v>
      </c>
      <c r="J17" s="71">
        <f>ROUND(G17*J11,0)</f>
        <v>673</v>
      </c>
      <c r="K17" s="84">
        <f>SUM(H17:J17)</f>
        <v>1431</v>
      </c>
    </row>
    <row r="18" spans="1:12" x14ac:dyDescent="0.25">
      <c r="B18" s="13"/>
      <c r="C18" s="13"/>
      <c r="D18" s="72"/>
      <c r="F18" s="71"/>
      <c r="G18" s="71"/>
      <c r="H18" s="71"/>
      <c r="I18" s="71"/>
      <c r="J18" s="71"/>
    </row>
    <row r="19" spans="1:12" ht="18.75" thickBot="1" x14ac:dyDescent="0.3">
      <c r="B19" s="22" t="s">
        <v>81</v>
      </c>
      <c r="D19" s="5" t="s">
        <v>8</v>
      </c>
      <c r="F19" s="40">
        <f>SUM(F8:F17)</f>
        <v>47660</v>
      </c>
      <c r="G19" s="40">
        <f>SUM(G16:G18)</f>
        <v>4767</v>
      </c>
      <c r="H19" s="40">
        <f t="shared" ref="H19:J19" si="0">SUM(H16:H18)</f>
        <v>1302</v>
      </c>
      <c r="I19" s="40">
        <f t="shared" si="0"/>
        <v>2392</v>
      </c>
      <c r="J19" s="40">
        <f t="shared" si="0"/>
        <v>1073</v>
      </c>
      <c r="K19" s="40">
        <f>SUM(K16:K17)</f>
        <v>4767</v>
      </c>
      <c r="L19" s="77"/>
    </row>
    <row r="20" spans="1:12" ht="18.75" thickTop="1" x14ac:dyDescent="0.25">
      <c r="J20" s="77"/>
      <c r="K20" s="77"/>
      <c r="L20" s="77"/>
    </row>
  </sheetData>
  <mergeCells count="5">
    <mergeCell ref="A5:J5"/>
    <mergeCell ref="A1:J1"/>
    <mergeCell ref="A2:J2"/>
    <mergeCell ref="A3:J3"/>
    <mergeCell ref="A4:J4"/>
  </mergeCells>
  <printOptions horizontalCentered="1"/>
  <pageMargins left="0" right="0" top="0.79" bottom="1" header="0.5" footer="0.5"/>
  <pageSetup scale="60" fitToHeight="0" orientation="landscape" r:id="rId1"/>
  <headerFooter alignWithMargins="0">
    <oddHeader xml:space="preserve">&amp;R&amp;8
</oddHeader>
    <oddFooter xml:space="preserve">&amp;L&amp;8 &amp;F&amp;C- 6 -&amp;R&amp;8&amp;D  </oddFooter>
  </headerFooter>
  <rowBreaks count="1" manualBreakCount="1">
    <brk id="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Rate Determination</vt:lpstr>
      <vt:lpstr>SalariesBenefits</vt:lpstr>
      <vt:lpstr>MaterialsSupplies</vt:lpstr>
      <vt:lpstr>Equipment</vt:lpstr>
      <vt:lpstr>Equipment!Print_Area</vt:lpstr>
      <vt:lpstr>MaterialsSupplies!Print_Area</vt:lpstr>
      <vt:lpstr>'Rate Determination'!Print_Area</vt:lpstr>
      <vt:lpstr>SalariesBenefits!Print_Area</vt:lpstr>
      <vt:lpstr>Equipment!Print_Titles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Childers_40, James</dc:creator>
  <cp:lastModifiedBy>Dawn Kim</cp:lastModifiedBy>
  <cp:lastPrinted>2021-11-29T23:36:37Z</cp:lastPrinted>
  <dcterms:created xsi:type="dcterms:W3CDTF">2021-07-07T21:29:50Z</dcterms:created>
  <dcterms:modified xsi:type="dcterms:W3CDTF">2023-06-22T22:02:46Z</dcterms:modified>
</cp:coreProperties>
</file>